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ordonez\Desktop\R R 2023\R R 016 2023\procedimientos\PVCGF 04\"/>
    </mc:Choice>
  </mc:AlternateContent>
  <bookViews>
    <workbookView xWindow="0" yWindow="0" windowWidth="28800" windowHeight="11835" tabRatio="740" activeTab="3"/>
  </bookViews>
  <sheets>
    <sheet name="INSTRUCTIVO" sheetId="4" r:id="rId1"/>
    <sheet name="ANALÍTICAS GASTO PÚBLICO" sheetId="5" r:id="rId2"/>
    <sheet name="MATERIALIDAD GASTO PÚBLICO" sheetId="3" r:id="rId3"/>
    <sheet name="CALIFICACION GASTO PUBLICO" sheetId="1" r:id="rId4"/>
  </sheets>
  <definedNames>
    <definedName name="_ECONOMIA_CONTRATACION">'CALIFICACION GASTO PUBLICO'!$CZ$79</definedName>
    <definedName name="_EFICACIA_CONTRATACION">'CALIFICACION GASTO PUBLICO'!$CZ$78</definedName>
    <definedName name="_EFICIENCIA_CONTRATACION">'CALIFICACION GASTO PUBLICO'!$CZ$80</definedName>
    <definedName name="_xlnm._FilterDatabase" localSheetId="3" hidden="1">'CALIFICACION GASTO PUBLICO'!$A$23:$DA$71</definedName>
    <definedName name="Base">'MATERIALIDAD GASTO PÚBLICO'!$I$2:$I$12</definedName>
    <definedName name="BaseSeleccionada">'MATERIALIDAD GASTO PÚBLICO'!$F$14</definedName>
    <definedName name="entidades" localSheetId="3">'CALIFICACION GASTO PUBLICO'!$A$65380:$A$65478</definedName>
    <definedName name="entidades">'CALIFICACION GASTO PUBLICO'!$A$65380:$A$65475</definedName>
    <definedName name="ETAP" localSheetId="3">'CALIFICACION GASTO PUBLICO'!$A$65520:$A$65526</definedName>
    <definedName name="HALLAZGOS" localSheetId="3">'CALIFICACION GASTO PUBLICO'!$F$104:$F$112</definedName>
    <definedName name="INSTRUCTIVO_CALIFICACIÓN_DEL_GASTO_PÚBLICO">INSTRUCTIVO!$B$20</definedName>
    <definedName name="Moneda">TablaMoneda[TIPO DE MONEDA]</definedName>
    <definedName name="Muestra_Min">'MATERIALIDAD GASTO PÚBLICO'!$F$33</definedName>
    <definedName name="OLE_LINK1" localSheetId="0">INSTRUCTIVO!$G$14</definedName>
    <definedName name="OLE_LINK4" localSheetId="0">INSTRUCTIVO!$H$14</definedName>
    <definedName name="Parametro_Min">'MATERIALIDAD GASTO PÚBLICO'!$C$33</definedName>
    <definedName name="ParaminAlta">'MATERIALIDAD GASTO PÚBLICO'!$O$48</definedName>
    <definedName name="ParaminBaja">'MATERIALIDAD GASTO PÚBLICO'!$O$46</definedName>
    <definedName name="ParaminMedia">'MATERIALIDAD GASTO PÚBLICO'!$O$47</definedName>
    <definedName name="Principios">'CALIFICACION GASTO PUBLICO'!$A$65373:$A$65375</definedName>
    <definedName name="resultado" localSheetId="3">'CALIFICACION GASTO PUBLICO'!$E$78</definedName>
    <definedName name="RESULTADO_DEL_EJERCICIO_AUDITOR" localSheetId="3">'CALIFICACION GASTO PUBLICO'!$F$103:$G$112</definedName>
    <definedName name="Riesgo">'MATERIALIDAD GASTO PÚBLICO'!$B$26</definedName>
    <definedName name="Riesgo_de_Control">#REF!</definedName>
    <definedName name="SUMA_MUESTRA">'CALIFICACION GASTO PUBLICO'!$C$11</definedName>
    <definedName name="ValorUniverso">'MATERIALIDAD GASTO PÚBLICO'!$D$14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9" i="5" l="1"/>
  <c r="C119"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26" i="5"/>
  <c r="G25" i="5"/>
  <c r="E31" i="5"/>
  <c r="E32" i="5"/>
  <c r="E35" i="5"/>
  <c r="E43" i="5"/>
  <c r="E46" i="5"/>
  <c r="E47" i="5"/>
  <c r="E57" i="5"/>
  <c r="E58" i="5"/>
  <c r="E68" i="5"/>
  <c r="E69" i="5"/>
  <c r="E79" i="5"/>
  <c r="E80" i="5"/>
  <c r="E83" i="5"/>
  <c r="E91" i="5"/>
  <c r="E94" i="5"/>
  <c r="E95" i="5"/>
  <c r="F97" i="5"/>
  <c r="G97" i="5" s="1"/>
  <c r="D97" i="5"/>
  <c r="E27" i="5" s="1"/>
  <c r="C97" i="5"/>
  <c r="D20" i="3"/>
  <c r="C114" i="5"/>
  <c r="D120" i="5" s="1"/>
  <c r="B114" i="5"/>
  <c r="C120" i="5" s="1"/>
  <c r="C106" i="5"/>
  <c r="D118" i="5" s="1"/>
  <c r="B106" i="5"/>
  <c r="C118" i="5" s="1"/>
  <c r="G111" i="5"/>
  <c r="G11" i="5"/>
  <c r="G12" i="5"/>
  <c r="G13" i="5"/>
  <c r="G14" i="5"/>
  <c r="G15" i="5"/>
  <c r="G16" i="5"/>
  <c r="G17" i="5"/>
  <c r="G18" i="5"/>
  <c r="G19" i="5"/>
  <c r="G20" i="5"/>
  <c r="G10" i="5"/>
  <c r="F21" i="5"/>
  <c r="D18" i="3" s="1"/>
  <c r="D21" i="5"/>
  <c r="E11" i="5" s="1"/>
  <c r="C21" i="5"/>
  <c r="D17" i="3"/>
  <c r="D16" i="3"/>
  <c r="D15" i="3"/>
  <c r="D14" i="3"/>
  <c r="E93" i="5" l="1"/>
  <c r="E82" i="5"/>
  <c r="E71" i="5"/>
  <c r="E67" i="5"/>
  <c r="E56" i="5"/>
  <c r="E45" i="5"/>
  <c r="E34" i="5"/>
  <c r="D117" i="5"/>
  <c r="D121" i="5" s="1"/>
  <c r="D19" i="3"/>
  <c r="D21" i="3" s="1"/>
  <c r="E92" i="5"/>
  <c r="E81" i="5"/>
  <c r="E70" i="5"/>
  <c r="E59" i="5"/>
  <c r="E55" i="5"/>
  <c r="E44" i="5"/>
  <c r="E33" i="5"/>
  <c r="E86" i="5"/>
  <c r="E74" i="5"/>
  <c r="E62" i="5"/>
  <c r="E50" i="5"/>
  <c r="E38" i="5"/>
  <c r="E26" i="5"/>
  <c r="E25" i="5"/>
  <c r="E85" i="5"/>
  <c r="E73" i="5"/>
  <c r="E61" i="5"/>
  <c r="E49" i="5"/>
  <c r="E37" i="5"/>
  <c r="E96" i="5"/>
  <c r="E84" i="5"/>
  <c r="E72" i="5"/>
  <c r="E60" i="5"/>
  <c r="E48" i="5"/>
  <c r="E36" i="5"/>
  <c r="C117" i="5"/>
  <c r="C121" i="5" s="1"/>
  <c r="E90" i="5"/>
  <c r="E78" i="5"/>
  <c r="E66" i="5"/>
  <c r="E54" i="5"/>
  <c r="E42" i="5"/>
  <c r="E30" i="5"/>
  <c r="E15" i="5"/>
  <c r="E89" i="5"/>
  <c r="E77" i="5"/>
  <c r="E65" i="5"/>
  <c r="E53" i="5"/>
  <c r="E41" i="5"/>
  <c r="E29" i="5"/>
  <c r="E88" i="5"/>
  <c r="E76" i="5"/>
  <c r="E64" i="5"/>
  <c r="E52" i="5"/>
  <c r="E40" i="5"/>
  <c r="E28" i="5"/>
  <c r="E87" i="5"/>
  <c r="E75" i="5"/>
  <c r="E63" i="5"/>
  <c r="E51" i="5"/>
  <c r="E39" i="5"/>
  <c r="G21" i="5"/>
  <c r="E20" i="5"/>
  <c r="E17" i="5"/>
  <c r="E10" i="5"/>
  <c r="E16" i="5"/>
  <c r="E19" i="5"/>
  <c r="E18" i="5"/>
  <c r="E14" i="5"/>
  <c r="E13" i="5"/>
  <c r="E12"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E97" i="5" l="1"/>
  <c r="E21" i="5"/>
  <c r="Q98" i="1"/>
  <c r="O98" i="1"/>
  <c r="F27" i="3" l="1"/>
  <c r="E27" i="3"/>
  <c r="D27" i="3"/>
  <c r="C27" i="3"/>
  <c r="B26" i="3" l="1"/>
  <c r="E33" i="3" s="1"/>
  <c r="F33" i="3" s="1"/>
  <c r="B27" i="3"/>
  <c r="B33" i="3" l="1"/>
  <c r="B4" i="1"/>
  <c r="E65384" i="1"/>
  <c r="E65386" i="1"/>
  <c r="E65387" i="1"/>
  <c r="E65388" i="1"/>
  <c r="E65389" i="1"/>
  <c r="E65390" i="1"/>
  <c r="E65391" i="1"/>
  <c r="E65392" i="1"/>
  <c r="E65393" i="1"/>
  <c r="E65394" i="1"/>
  <c r="E65395" i="1"/>
  <c r="E65396" i="1"/>
  <c r="E65397" i="1"/>
  <c r="E65398" i="1"/>
  <c r="E65399" i="1"/>
  <c r="E65400" i="1"/>
  <c r="E65401" i="1"/>
  <c r="E65402" i="1"/>
  <c r="E65403" i="1"/>
  <c r="E65404" i="1"/>
  <c r="E65405" i="1"/>
  <c r="E65414" i="1"/>
  <c r="E65415" i="1"/>
  <c r="E65382" i="1"/>
  <c r="E65383" i="1"/>
  <c r="E65385" i="1"/>
  <c r="E65406" i="1"/>
  <c r="E65407" i="1"/>
  <c r="E65408" i="1"/>
  <c r="E65409" i="1"/>
  <c r="E65410" i="1"/>
  <c r="E65411" i="1"/>
  <c r="E65412" i="1"/>
  <c r="E65413" i="1"/>
  <c r="B3" i="1" l="1"/>
  <c r="B8" i="1" l="1"/>
  <c r="B5" i="1"/>
  <c r="C33" i="3" l="1"/>
  <c r="F100" i="1"/>
  <c r="F99" i="1" s="1"/>
  <c r="G100" i="1" l="1"/>
  <c r="G99" i="1" s="1"/>
  <c r="H100" i="1"/>
  <c r="H99" i="1" s="1"/>
  <c r="B7" i="1"/>
  <c r="B9" i="1"/>
  <c r="B6" i="1"/>
  <c r="F76" i="1" l="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CI76" i="1"/>
  <c r="CJ76" i="1"/>
  <c r="CK76" i="1"/>
  <c r="CL76" i="1"/>
  <c r="CM76" i="1"/>
  <c r="CN76" i="1"/>
  <c r="CO76" i="1"/>
  <c r="CP76" i="1"/>
  <c r="CQ76" i="1"/>
  <c r="CR76" i="1"/>
  <c r="CS76" i="1"/>
  <c r="CT76" i="1"/>
  <c r="CU76" i="1"/>
  <c r="CV76" i="1"/>
  <c r="CW76" i="1"/>
  <c r="CX76" i="1"/>
  <c r="CY76" i="1"/>
  <c r="E76" i="1"/>
  <c r="E74" i="1"/>
  <c r="F74" i="1" l="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E75" i="1"/>
  <c r="B11" i="1" l="1"/>
  <c r="O17" i="1" s="1"/>
  <c r="B10" i="1" l="1"/>
  <c r="S17" i="1"/>
  <c r="S80" i="1" s="1"/>
  <c r="W17" i="1"/>
  <c r="AA17" i="1"/>
  <c r="AE17" i="1"/>
  <c r="AE80" i="1" s="1"/>
  <c r="AI17" i="1"/>
  <c r="AI80" i="1" s="1"/>
  <c r="AM17" i="1"/>
  <c r="AM80" i="1" s="1"/>
  <c r="AQ17" i="1"/>
  <c r="AQ80" i="1" s="1"/>
  <c r="AU17" i="1"/>
  <c r="AU80" i="1" s="1"/>
  <c r="AY17" i="1"/>
  <c r="AY80" i="1" s="1"/>
  <c r="BC17" i="1"/>
  <c r="BC80" i="1" s="1"/>
  <c r="BG17" i="1"/>
  <c r="BG80" i="1" s="1"/>
  <c r="BK17" i="1"/>
  <c r="BK80" i="1" s="1"/>
  <c r="BO17" i="1"/>
  <c r="BO80" i="1" s="1"/>
  <c r="BS17" i="1"/>
  <c r="BS80" i="1" s="1"/>
  <c r="BW17" i="1"/>
  <c r="BW80" i="1" s="1"/>
  <c r="CA17" i="1"/>
  <c r="CA80" i="1" s="1"/>
  <c r="CE17" i="1"/>
  <c r="CE80" i="1" s="1"/>
  <c r="CI17" i="1"/>
  <c r="CI80" i="1" s="1"/>
  <c r="CM17" i="1"/>
  <c r="CM80" i="1" s="1"/>
  <c r="CQ17" i="1"/>
  <c r="CQ80" i="1" s="1"/>
  <c r="CU17" i="1"/>
  <c r="CU80" i="1" s="1"/>
  <c r="CY17" i="1"/>
  <c r="CY80" i="1" s="1"/>
  <c r="BV17" i="1"/>
  <c r="BV80" i="1" s="1"/>
  <c r="CH17" i="1"/>
  <c r="CH80" i="1" s="1"/>
  <c r="CT17" i="1"/>
  <c r="CT80" i="1" s="1"/>
  <c r="P17" i="1"/>
  <c r="P81" i="1" s="1"/>
  <c r="T17" i="1"/>
  <c r="T81" i="1" s="1"/>
  <c r="X17" i="1"/>
  <c r="AB17" i="1"/>
  <c r="AF17" i="1"/>
  <c r="AF81" i="1" s="1"/>
  <c r="AJ17" i="1"/>
  <c r="AJ80" i="1" s="1"/>
  <c r="AN17" i="1"/>
  <c r="AN80" i="1" s="1"/>
  <c r="AR17" i="1"/>
  <c r="AR80" i="1" s="1"/>
  <c r="AV17" i="1"/>
  <c r="AV80" i="1" s="1"/>
  <c r="AZ17" i="1"/>
  <c r="AZ80" i="1" s="1"/>
  <c r="BD17" i="1"/>
  <c r="BD80" i="1" s="1"/>
  <c r="BH17" i="1"/>
  <c r="BH80" i="1" s="1"/>
  <c r="BL17" i="1"/>
  <c r="BL80" i="1" s="1"/>
  <c r="BP17" i="1"/>
  <c r="BP80" i="1" s="1"/>
  <c r="BT17" i="1"/>
  <c r="BT80" i="1" s="1"/>
  <c r="BX17" i="1"/>
  <c r="BX80" i="1" s="1"/>
  <c r="CB17" i="1"/>
  <c r="CB80" i="1" s="1"/>
  <c r="CF17" i="1"/>
  <c r="CF80" i="1" s="1"/>
  <c r="CJ17" i="1"/>
  <c r="CJ80" i="1" s="1"/>
  <c r="CN17" i="1"/>
  <c r="CN80" i="1" s="1"/>
  <c r="CR17" i="1"/>
  <c r="CR80" i="1" s="1"/>
  <c r="CV17" i="1"/>
  <c r="CV80" i="1" s="1"/>
  <c r="V17" i="1"/>
  <c r="V80" i="1" s="1"/>
  <c r="Z17" i="1"/>
  <c r="Z81" i="1" s="1"/>
  <c r="AH17" i="1"/>
  <c r="AH80" i="1" s="1"/>
  <c r="AP17" i="1"/>
  <c r="AP80" i="1" s="1"/>
  <c r="BB17" i="1"/>
  <c r="BB80" i="1" s="1"/>
  <c r="BJ17" i="1"/>
  <c r="BJ80" i="1" s="1"/>
  <c r="BR17" i="1"/>
  <c r="BR80" i="1" s="1"/>
  <c r="BZ17" i="1"/>
  <c r="BZ80" i="1" s="1"/>
  <c r="CL17" i="1"/>
  <c r="CL80" i="1" s="1"/>
  <c r="CX17" i="1"/>
  <c r="CX80" i="1" s="1"/>
  <c r="Q17" i="1"/>
  <c r="U17" i="1"/>
  <c r="U78" i="1" s="1"/>
  <c r="Y17" i="1"/>
  <c r="Y81" i="1" s="1"/>
  <c r="AC17" i="1"/>
  <c r="AC81" i="1" s="1"/>
  <c r="AG17" i="1"/>
  <c r="AG80" i="1" s="1"/>
  <c r="AK17" i="1"/>
  <c r="AK80" i="1" s="1"/>
  <c r="AO17" i="1"/>
  <c r="AO80" i="1" s="1"/>
  <c r="AS17" i="1"/>
  <c r="AS80" i="1" s="1"/>
  <c r="AW17" i="1"/>
  <c r="AW80" i="1" s="1"/>
  <c r="BA17" i="1"/>
  <c r="BA80" i="1" s="1"/>
  <c r="BE17" i="1"/>
  <c r="BE80" i="1" s="1"/>
  <c r="BI17" i="1"/>
  <c r="BI80" i="1" s="1"/>
  <c r="BM17" i="1"/>
  <c r="BM80" i="1" s="1"/>
  <c r="BQ17" i="1"/>
  <c r="BQ80" i="1" s="1"/>
  <c r="BU17" i="1"/>
  <c r="BU80" i="1" s="1"/>
  <c r="BY17" i="1"/>
  <c r="BY80" i="1" s="1"/>
  <c r="CC17" i="1"/>
  <c r="CC80" i="1" s="1"/>
  <c r="CG17" i="1"/>
  <c r="CG80" i="1" s="1"/>
  <c r="CK17" i="1"/>
  <c r="CK80" i="1" s="1"/>
  <c r="CO17" i="1"/>
  <c r="CO80" i="1" s="1"/>
  <c r="CS17" i="1"/>
  <c r="CS80" i="1" s="1"/>
  <c r="CW17" i="1"/>
  <c r="CW80" i="1" s="1"/>
  <c r="R17" i="1"/>
  <c r="AD17" i="1"/>
  <c r="AL17" i="1"/>
  <c r="AL80" i="1" s="1"/>
  <c r="AT17" i="1"/>
  <c r="AT80" i="1" s="1"/>
  <c r="AX17" i="1"/>
  <c r="AX80" i="1" s="1"/>
  <c r="BF17" i="1"/>
  <c r="BF80" i="1" s="1"/>
  <c r="BN17" i="1"/>
  <c r="BN80" i="1" s="1"/>
  <c r="CD17" i="1"/>
  <c r="CD80" i="1" s="1"/>
  <c r="CP17" i="1"/>
  <c r="CP80" i="1" s="1"/>
  <c r="H17" i="1"/>
  <c r="H80" i="1" s="1"/>
  <c r="O80" i="1"/>
  <c r="CA81" i="1"/>
  <c r="CQ81" i="1"/>
  <c r="E17" i="1"/>
  <c r="E80" i="1" s="1"/>
  <c r="I17" i="1"/>
  <c r="L17" i="1"/>
  <c r="F17" i="1"/>
  <c r="M17" i="1"/>
  <c r="M80" i="1" s="1"/>
  <c r="G17" i="1"/>
  <c r="G80" i="1" s="1"/>
  <c r="J17" i="1"/>
  <c r="J81" i="1" s="1"/>
  <c r="N17" i="1"/>
  <c r="K17" i="1"/>
  <c r="AU81" i="1"/>
  <c r="CG78" i="1"/>
  <c r="CK78" i="1"/>
  <c r="AU78" i="1"/>
  <c r="CA79" i="1"/>
  <c r="BW81" i="1"/>
  <c r="BB81" i="1"/>
  <c r="CK81" i="1"/>
  <c r="BP81" i="1" l="1"/>
  <c r="CD78" i="1"/>
  <c r="CG79" i="1"/>
  <c r="AP79" i="1"/>
  <c r="CD79" i="1"/>
  <c r="AP81" i="1"/>
  <c r="BW79" i="1"/>
  <c r="BP78" i="1"/>
  <c r="CG81" i="1"/>
  <c r="CD81" i="1"/>
  <c r="AQ79" i="1"/>
  <c r="CH81" i="1"/>
  <c r="BB78" i="1"/>
  <c r="CT81" i="1"/>
  <c r="BB79" i="1"/>
  <c r="BZ79" i="1"/>
  <c r="BT78" i="1"/>
  <c r="BA78" i="1"/>
  <c r="AO81" i="1"/>
  <c r="AU79" i="1"/>
  <c r="AO78" i="1"/>
  <c r="CW81" i="1"/>
  <c r="BE78" i="1"/>
  <c r="AJ81" i="1"/>
  <c r="CA78" i="1"/>
  <c r="BT81" i="1"/>
  <c r="BW78" i="1"/>
  <c r="AK81" i="1"/>
  <c r="AQ78" i="1"/>
  <c r="CF78" i="1"/>
  <c r="AQ81" i="1"/>
  <c r="CM81" i="1"/>
  <c r="AJ78" i="1"/>
  <c r="BA81" i="1"/>
  <c r="CW79" i="1"/>
  <c r="BA79" i="1"/>
  <c r="CH78" i="1"/>
  <c r="CJ78" i="1"/>
  <c r="BU81" i="1"/>
  <c r="BK81" i="1"/>
  <c r="AX78" i="1"/>
  <c r="BK79" i="1"/>
  <c r="CH79" i="1"/>
  <c r="BH78" i="1"/>
  <c r="CL81" i="1"/>
  <c r="AI79" i="1"/>
  <c r="BY79" i="1"/>
  <c r="AZ78" i="1"/>
  <c r="BV81" i="1"/>
  <c r="BQ81" i="1"/>
  <c r="BE81" i="1"/>
  <c r="BQ78" i="1"/>
  <c r="AN78" i="1"/>
  <c r="BD78" i="1"/>
  <c r="BG78" i="1"/>
  <c r="CQ78" i="1"/>
  <c r="AX79" i="1"/>
  <c r="CL79" i="1"/>
  <c r="BG81" i="1"/>
  <c r="CV81" i="1"/>
  <c r="AN81" i="1"/>
  <c r="AY81" i="1"/>
  <c r="BK78" i="1"/>
  <c r="CV78" i="1"/>
  <c r="BV79" i="1"/>
  <c r="AT81" i="1"/>
  <c r="BQ79" i="1"/>
  <c r="AX81" i="1"/>
  <c r="CQ79" i="1"/>
  <c r="CN81" i="1"/>
  <c r="AY79" i="1"/>
  <c r="CU78" i="1"/>
  <c r="CX78" i="1"/>
  <c r="CI81" i="1"/>
  <c r="E79" i="1"/>
  <c r="BH81" i="1"/>
  <c r="AY78" i="1"/>
  <c r="CT78" i="1"/>
  <c r="CU81" i="1"/>
  <c r="BJ81" i="1"/>
  <c r="AC80" i="1"/>
  <c r="CO78" i="1"/>
  <c r="BO81" i="1"/>
  <c r="BO78" i="1"/>
  <c r="CT79" i="1"/>
  <c r="BI78" i="1"/>
  <c r="CN78" i="1"/>
  <c r="CE81" i="1"/>
  <c r="AS81" i="1"/>
  <c r="BI81" i="1"/>
  <c r="BF81" i="1"/>
  <c r="AI81" i="1"/>
  <c r="CU79" i="1"/>
  <c r="BO79" i="1"/>
  <c r="CE78" i="1"/>
  <c r="AI78" i="1"/>
  <c r="CK79" i="1"/>
  <c r="AO79" i="1"/>
  <c r="CP79" i="1"/>
  <c r="BU78" i="1"/>
  <c r="AH81" i="1"/>
  <c r="AL79" i="1"/>
  <c r="CC78" i="1"/>
  <c r="BY81" i="1"/>
  <c r="CR81" i="1"/>
  <c r="AR81" i="1"/>
  <c r="CX81" i="1"/>
  <c r="CX79" i="1"/>
  <c r="BR79" i="1"/>
  <c r="BM79" i="1"/>
  <c r="AG79" i="1"/>
  <c r="BY78" i="1"/>
  <c r="BX78" i="1"/>
  <c r="BF79" i="1"/>
  <c r="AR78" i="1"/>
  <c r="CO81" i="1"/>
  <c r="BX81" i="1"/>
  <c r="H78" i="1"/>
  <c r="BI79" i="1"/>
  <c r="CC81" i="1"/>
  <c r="AM81" i="1"/>
  <c r="AM79" i="1"/>
  <c r="BS78" i="1"/>
  <c r="BN79" i="1"/>
  <c r="AH79" i="1"/>
  <c r="CC79" i="1"/>
  <c r="CS78" i="1"/>
  <c r="AW81" i="1"/>
  <c r="CB78" i="1"/>
  <c r="CS81" i="1"/>
  <c r="BM81" i="1"/>
  <c r="CB81" i="1"/>
  <c r="AG81" i="1"/>
  <c r="BL81" i="1"/>
  <c r="BR81" i="1"/>
  <c r="CY79" i="1"/>
  <c r="BR78" i="1"/>
  <c r="AL78" i="1"/>
  <c r="CY81" i="1"/>
  <c r="BC78" i="1"/>
  <c r="AV81" i="1"/>
  <c r="AL81" i="1"/>
  <c r="BN81" i="1"/>
  <c r="BS81" i="1"/>
  <c r="BS79" i="1"/>
  <c r="CY78" i="1"/>
  <c r="AM78" i="1"/>
  <c r="BN78" i="1"/>
  <c r="AH78" i="1"/>
  <c r="CS79" i="1"/>
  <c r="BM78" i="1"/>
  <c r="AG78" i="1"/>
  <c r="AV78" i="1"/>
  <c r="CR78" i="1"/>
  <c r="BL78" i="1"/>
  <c r="H81" i="1"/>
  <c r="AC79" i="1"/>
  <c r="H79" i="1"/>
  <c r="AE81" i="1"/>
  <c r="AE79" i="1"/>
  <c r="AE78" i="1"/>
  <c r="O81" i="1"/>
  <c r="S78" i="1"/>
  <c r="AC78" i="1"/>
  <c r="M79" i="1"/>
  <c r="M78" i="1"/>
  <c r="O79" i="1"/>
  <c r="M81" i="1"/>
  <c r="O78" i="1"/>
  <c r="G79" i="1"/>
  <c r="G78" i="1"/>
  <c r="S79" i="1"/>
  <c r="S81" i="1"/>
  <c r="V81" i="1"/>
  <c r="V79" i="1"/>
  <c r="V78" i="1"/>
  <c r="G81" i="1"/>
  <c r="K78" i="1"/>
  <c r="K80" i="1"/>
  <c r="R81" i="1"/>
  <c r="R80" i="1"/>
  <c r="Q81" i="1"/>
  <c r="Q80" i="1"/>
  <c r="AB78" i="1"/>
  <c r="AB80" i="1"/>
  <c r="L79" i="1"/>
  <c r="L80" i="1"/>
  <c r="AA81" i="1"/>
  <c r="AA80" i="1"/>
  <c r="AB81" i="1"/>
  <c r="AD81" i="1"/>
  <c r="AD80" i="1"/>
  <c r="N81" i="1"/>
  <c r="N80" i="1"/>
  <c r="X79" i="1"/>
  <c r="X80" i="1"/>
  <c r="I78" i="1"/>
  <c r="I80" i="1"/>
  <c r="Z79" i="1"/>
  <c r="Z80" i="1"/>
  <c r="J79" i="1"/>
  <c r="J80" i="1"/>
  <c r="T78" i="1"/>
  <c r="T80" i="1"/>
  <c r="Y78" i="1"/>
  <c r="Y80" i="1"/>
  <c r="W78" i="1"/>
  <c r="W80" i="1"/>
  <c r="U81" i="1"/>
  <c r="U80" i="1"/>
  <c r="F81" i="1"/>
  <c r="F80" i="1"/>
  <c r="AF79" i="1"/>
  <c r="AF80" i="1"/>
  <c r="P78" i="1"/>
  <c r="P80" i="1"/>
  <c r="R78" i="1"/>
  <c r="R79" i="1"/>
  <c r="K81" i="1"/>
  <c r="K79" i="1"/>
  <c r="Q79" i="1"/>
  <c r="Q78" i="1"/>
  <c r="L81" i="1"/>
  <c r="X81" i="1"/>
  <c r="AK78" i="1"/>
  <c r="BD81" i="1"/>
  <c r="AZ81" i="1"/>
  <c r="U79" i="1"/>
  <c r="CW78" i="1"/>
  <c r="AK79" i="1"/>
  <c r="CM79" i="1"/>
  <c r="AA79" i="1"/>
  <c r="AW79" i="1"/>
  <c r="AW78" i="1"/>
  <c r="BC81" i="1"/>
  <c r="BG79" i="1"/>
  <c r="I81" i="1"/>
  <c r="CP81" i="1"/>
  <c r="BZ81" i="1"/>
  <c r="CI79" i="1"/>
  <c r="BC79" i="1"/>
  <c r="W79" i="1"/>
  <c r="CM78" i="1"/>
  <c r="AA78" i="1"/>
  <c r="CP78" i="1"/>
  <c r="BZ78" i="1"/>
  <c r="BJ78" i="1"/>
  <c r="AT78" i="1"/>
  <c r="AD78" i="1"/>
  <c r="N78" i="1"/>
  <c r="BJ79" i="1"/>
  <c r="AT79" i="1"/>
  <c r="AD79" i="1"/>
  <c r="N79" i="1"/>
  <c r="CO79" i="1"/>
  <c r="AS79" i="1"/>
  <c r="AS78" i="1"/>
  <c r="CF81" i="1"/>
  <c r="CJ81" i="1"/>
  <c r="W81" i="1"/>
  <c r="CE79" i="1"/>
  <c r="CI78" i="1"/>
  <c r="CL78" i="1"/>
  <c r="BV78" i="1"/>
  <c r="BF78" i="1"/>
  <c r="AP78" i="1"/>
  <c r="Z78" i="1"/>
  <c r="J78" i="1"/>
  <c r="BU79" i="1"/>
  <c r="BE79" i="1"/>
  <c r="Y79" i="1"/>
  <c r="F79" i="1"/>
  <c r="F78" i="1"/>
  <c r="CV79" i="1"/>
  <c r="CF79" i="1"/>
  <c r="BP79" i="1"/>
  <c r="AZ79" i="1"/>
  <c r="AJ79" i="1"/>
  <c r="T79" i="1"/>
  <c r="AF78" i="1"/>
  <c r="CR79" i="1"/>
  <c r="CB79" i="1"/>
  <c r="BL79" i="1"/>
  <c r="AV79" i="1"/>
  <c r="P79" i="1"/>
  <c r="L78" i="1"/>
  <c r="X78" i="1"/>
  <c r="CN79" i="1"/>
  <c r="BX79" i="1"/>
  <c r="BH79" i="1"/>
  <c r="AR79" i="1"/>
  <c r="AB79" i="1"/>
  <c r="CJ79" i="1"/>
  <c r="BT79" i="1"/>
  <c r="BD79" i="1"/>
  <c r="AN79" i="1"/>
  <c r="I79" i="1"/>
  <c r="E81" i="1"/>
  <c r="CZ85" i="1"/>
  <c r="E78" i="1"/>
  <c r="CZ80" i="1" l="1"/>
  <c r="C16" i="1" s="1"/>
  <c r="CZ79" i="1"/>
  <c r="C14" i="1" s="1"/>
  <c r="CZ78" i="1"/>
  <c r="C15" i="1" s="1"/>
  <c r="B15" i="1" l="1"/>
  <c r="B16" i="1"/>
  <c r="CZ81" i="1"/>
  <c r="C18" i="1" l="1"/>
  <c r="B14" i="1"/>
  <c r="B18" i="1" l="1"/>
  <c r="B20" i="1"/>
</calcChain>
</file>

<file path=xl/comments1.xml><?xml version="1.0" encoding="utf-8"?>
<comments xmlns="http://schemas.openxmlformats.org/spreadsheetml/2006/main">
  <authors>
    <author>Contraloria</author>
  </authors>
  <commentList>
    <comment ref="F25" authorId="0" shapeId="0">
      <text>
        <r>
          <rPr>
            <b/>
            <sz val="9"/>
            <color indexed="81"/>
            <rFont val="Tahoma"/>
            <family val="2"/>
          </rPr>
          <t>Contraloria: SELECCIONE DE LA LISTA DESPLEGABLE LA VALORACIÓN OBTENIDA DE LA MATRIZ DE RIESGO Y CONTROLES PARA EL PROCESO DE GASTO PUBLICO (I17)</t>
        </r>
      </text>
    </comment>
    <comment ref="I39"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List>
</comments>
</file>

<file path=xl/comments2.xml><?xml version="1.0" encoding="utf-8"?>
<comments xmlns="http://schemas.openxmlformats.org/spreadsheetml/2006/main">
  <authors>
    <author>administrador</author>
  </authors>
  <commentList>
    <comment ref="D23" authorId="0" shapeId="0">
      <text>
        <r>
          <rPr>
            <b/>
            <sz val="9"/>
            <color indexed="81"/>
            <rFont val="Tahoma"/>
            <family val="2"/>
          </rPr>
          <t>Administrador:</t>
        </r>
        <r>
          <rPr>
            <sz val="9"/>
            <color indexed="81"/>
            <rFont val="Tahoma"/>
            <family val="2"/>
          </rPr>
          <t xml:space="preserve">
La lectura del Resultado debe interprestarse de acuerdo con la Naturaleza Juridica del Sujeto de Control Fiscal y su Régimen de Contratación Aplicable.</t>
        </r>
      </text>
    </comment>
  </commentList>
</comments>
</file>

<file path=xl/sharedStrings.xml><?xml version="1.0" encoding="utf-8"?>
<sst xmlns="http://schemas.openxmlformats.org/spreadsheetml/2006/main" count="862" uniqueCount="638">
  <si>
    <t xml:space="preserve">El PVCGF 04-07 PROCESO DE GASTO PÚBLICO está compuesto por tres Hojas: 
  </t>
  </si>
  <si>
    <t>1. Analíticas Gasto Público</t>
  </si>
  <si>
    <t>2. Materialidad Gasto Público</t>
  </si>
  <si>
    <t>3. Calificación Gasto Público (Click para ir a Instructivo)</t>
  </si>
  <si>
    <t>INSTRUCTIVO MATERIALIDAD DEL GASTO PÚBLICO</t>
  </si>
  <si>
    <t>1.1. Datos Generales de la Auditoría</t>
  </si>
  <si>
    <t>1.3 Determinación del Nivel de Riesgo de control fiscal en el Proceso de Gasto Público</t>
  </si>
  <si>
    <t xml:space="preserve">El siguiente cuadro presenta el porcentaje de materialidad y el parámetro mínimo para cambio de Concepto según Materialidad (100% - % Materialidad) 
</t>
  </si>
  <si>
    <t xml:space="preserve">En el siguiente cuadro se muestran los porcentajes mínimos de muestra asignado para cada nivel de riesgo determinado:
</t>
  </si>
  <si>
    <t>INSTRUCTIVO CALIFICACIÓN DEL GASTO PÚBLICO</t>
  </si>
  <si>
    <t>Escenario</t>
  </si>
  <si>
    <t>Fundamento Jurídico</t>
  </si>
  <si>
    <t>Proceso de Gasto Público para entidades con participación en su capital 100% público, entidades con participación mixta (público y privado) y otras entidades según su naturaleza jurídica.</t>
  </si>
  <si>
    <t xml:space="preserve">•	Constitución Política de Colombia, Artículos 209
•	Articulos 267, numeral 2, 5 y 272. Modificados por el Acto Legislativo 04 de septiembre 18 de 2019.
•	Ley 80 de 1993 Estatuto General de Contratación de la Administración Pública y todas aquellas normas atinentes a la contratación estatal.
•	Ley 1150 “Por la cual se introducen medidas para la eficiencia y la transparencia en la ley 80 de 1993 y se dictan otras disposiciones generales sobre la Contratación de Recursos Públicos”.
•	Manuales de contratación, instructivos, formatos de cumplimiento. 
•	Código Civil Colombiano y Código de Comercio.
</t>
  </si>
  <si>
    <t>Por el objeto del contrato : 
*Contratos y Asociaciones con Entidades sin Ánimo de Lucro  ( Constitución Política de Colombia, Articulo 355)
*Contratos para el Desarrollo de Proyectos Culturales (Ley 397 de 1997, Articulo 36)
*Contrato de Asociación para actividades científicas y tecnológicas (Ley 29 de 1990, Articulo 11 y Decreto 393 de 1991, Articulo 1)
*Concesión Minera ( ley 685 de 2001)
* Contratación de Organismos Internacionales (Artículo 20 de la ley 1150 de 2007)</t>
  </si>
  <si>
    <t>A continuación, se exponen las partes generales del formato de Calificación de Gasto Público:</t>
  </si>
  <si>
    <t>Teniendo como marco la Cadena de Valor Público, dentro del Proceso de Gasto Público se evalúan los principios de eficacia, economía y eficiencia, por lo tanto, se debe evaluar y analizar cada variable desde el punto de vista de estos principios. El resultado está redactado de forma que el auditor debe analizar, evaluar y concluir a través de las distintas técnicas de auditoría el grado de cumplimiento (de 0 a 100) de los principios de la gestión fiscal asociado a cada variable. 
En la evaluación se deberá verificar el cumplimiento de las actuaciones adelantadas, no sólo con la formalidad documental, sino con el análisis de las evidencias que den certeza sobre dichas actuaciones y en efecto seleccionar las variables (Resultados de la gestión fiscal) que considere a calificar por cada caso particular evaluado, las cuales arrojarán un resultado en términos de calificación de los principios de eficacia, eficiencia y economía.
Las etapas no evaluadas, se dejarán en blanco, sin diligenciar. El hacerlo afecta el resultado final produciendo incongruencia con el informe final.
El formato cuenta con la ETAPA "OTROS", en la cual el auditor puede incluir otros resultados de la gestión del gasto público que no estan considerados en los  predefinidos o cuando se evaluan otras formas de gasto público diferentes a la contratación. El auditor debe escoger el principio de la gestión fiscal que se asocia al resultado de la gestión a evaluar.</t>
  </si>
  <si>
    <t>Dirección Sectorial:</t>
  </si>
  <si>
    <t>Sujeto de Control auditado:</t>
  </si>
  <si>
    <t>Vigencia auditada:</t>
  </si>
  <si>
    <t>PAD:</t>
  </si>
  <si>
    <t>Código Auditoría:</t>
  </si>
  <si>
    <t>Fecha de elaboración:</t>
  </si>
  <si>
    <t>Fecha de revisión</t>
  </si>
  <si>
    <t>CONTRATOS SUSCRITOS EN LA VIGENCIA AUDITAR</t>
  </si>
  <si>
    <t>MODALIDAD DE SELECCIÓN</t>
  </si>
  <si>
    <t>CANTIDAD CONTRATOS SUSCRITOS</t>
  </si>
  <si>
    <t>VALOR CONTRATOS</t>
  </si>
  <si>
    <t>% DEL VALOR TOTAL</t>
  </si>
  <si>
    <t>PAGOS REALIZADOS EN LA VIGENCIA A AUDITAR</t>
  </si>
  <si>
    <t>% DE PAGOS
(Total Pagado / Total Valor Contratos)</t>
  </si>
  <si>
    <t>1 LICITACIÓN PÚBLICA</t>
  </si>
  <si>
    <t>1 Licitación pública</t>
  </si>
  <si>
    <t>2 SELECCIÓN ABREVIADA</t>
  </si>
  <si>
    <t>2 Selección abreviada</t>
  </si>
  <si>
    <t>3 CONCURSO DE MÉRITOS</t>
  </si>
  <si>
    <t>3 Concurso de méritos</t>
  </si>
  <si>
    <t>4 MÍNIMA CUANTÍA</t>
  </si>
  <si>
    <t>4 Mínima cuantía</t>
  </si>
  <si>
    <t>5 CONTRATACIÓN DIRECTA</t>
  </si>
  <si>
    <t>5 Contratación directa</t>
  </si>
  <si>
    <t>6 CONTRATACIÓN DIRECTA POR URGENCIA MANIFIESTA</t>
  </si>
  <si>
    <t>6 Contratación directa por Urgencia Manifiesta</t>
  </si>
  <si>
    <t>7 CONVOCATORIA PÚBLICA</t>
  </si>
  <si>
    <t>7 Convocatoria pública</t>
  </si>
  <si>
    <t>8 OTRA REGIMEN ESPECIAL</t>
  </si>
  <si>
    <t>8 Otra Regimen Especial</t>
  </si>
  <si>
    <t>9 INVITACIÓN DIRECTA</t>
  </si>
  <si>
    <t>9 Invitación Directa</t>
  </si>
  <si>
    <t>10 INVITACIÓN PÚBLICA</t>
  </si>
  <si>
    <t>10 Invitación Pública</t>
  </si>
  <si>
    <t>11 INVITACIÓN CERRADA</t>
  </si>
  <si>
    <t>11 Invitación Cerrada</t>
  </si>
  <si>
    <t>TOTAL</t>
  </si>
  <si>
    <t>Fuente: SIVICOF
Nota: Eliminar las filas de las modalidades de selección donde no aplique o no se tengan datos</t>
  </si>
  <si>
    <t>TIPOLOGIA</t>
  </si>
  <si>
    <t xml:space="preserve"> 10-CONTRATO DE OBRA</t>
  </si>
  <si>
    <t xml:space="preserve"> 21-CONSULTORÍA (INTERVENTORÍA)</t>
  </si>
  <si>
    <t xml:space="preserve"> 22-CONSULTORÍA (GERENCIA DE OBRA)</t>
  </si>
  <si>
    <t xml:space="preserve"> 23-CONSULTORÍA (GERENCIA DE PROYECTO)</t>
  </si>
  <si>
    <t xml:space="preserve"> 24-CONSULTORÍA (ESTUDIOS Y DISEÑOS TECNICOS)</t>
  </si>
  <si>
    <t xml:space="preserve"> 25-CONSULTORÍA (ESTUDIOS DE PREFACTIBILIDAD Y FACTIBILIDAD)</t>
  </si>
  <si>
    <t xml:space="preserve"> 26-CONSULTORÍA (ASESORÍA TÉCNICA)</t>
  </si>
  <si>
    <t xml:space="preserve"> 29-CONSULTORÍA (OTROS)</t>
  </si>
  <si>
    <t xml:space="preserve"> 30-SERVICIOS DE MANTENIMIENTO Y/O REPARACIÓN</t>
  </si>
  <si>
    <t xml:space="preserve"> 31-SERVICIOS PROFESIONALES</t>
  </si>
  <si>
    <t xml:space="preserve"> 32-SERVICIOS ARTÍSTICOS</t>
  </si>
  <si>
    <t xml:space="preserve"> 33-SERVICIOS APOYO A LA GESTION DE LA ENTIDAD (SERVICIOS ADMINISTRATI</t>
  </si>
  <si>
    <t xml:space="preserve"> 34-SERVICIOS ASISTENCIALES DE SALUD</t>
  </si>
  <si>
    <t xml:space="preserve"> 35-SERVICIOS DE COMUNICACIONES</t>
  </si>
  <si>
    <t xml:space="preserve"> 36-SERVICIOS DE EDICIÓN</t>
  </si>
  <si>
    <t xml:space="preserve"> 37-SERVICIOS DE IMPRESIÓN</t>
  </si>
  <si>
    <t xml:space="preserve"> 38-SERVICIOS DE PUBLICACIÓN</t>
  </si>
  <si>
    <t xml:space="preserve"> 39-SERVICIOS DE CAPACITACIÓN</t>
  </si>
  <si>
    <t xml:space="preserve"> 40-SERVICIOS DE OUTSOURCING</t>
  </si>
  <si>
    <t xml:space="preserve"> 41-DESARROLLO DE PROYECTOS CULTURALES</t>
  </si>
  <si>
    <t xml:space="preserve"> 42-SUMINISTRO DE BIENES EN GENERAL</t>
  </si>
  <si>
    <t xml:space="preserve"> 43-SUMINISTRO DE SERVICIO DE VIGILANCIA</t>
  </si>
  <si>
    <t xml:space="preserve"> 44-SUMINISTRO DE SERVICIO DE ASEO</t>
  </si>
  <si>
    <t xml:space="preserve"> 45-SUMUNISTRO DE ALIMENTOS</t>
  </si>
  <si>
    <t xml:space="preserve"> 46-SUMUNISTRO DE MEDICAMENTOS</t>
  </si>
  <si>
    <t xml:space="preserve"> 48-OTROS SUMINISTROS</t>
  </si>
  <si>
    <t xml:space="preserve"> 49-OTROS SERVICIOS</t>
  </si>
  <si>
    <t xml:space="preserve"> 50-SERVICIOS DE TRANSPORTE</t>
  </si>
  <si>
    <t xml:space="preserve"> 51-CONCESIÓN (ADMINISTRACIÓN DE BIENES)</t>
  </si>
  <si>
    <t xml:space="preserve"> 52-CONCESIÓN (SERVICIOS PÚBLICOS DOMICILIARIOS)</t>
  </si>
  <si>
    <t xml:space="preserve"> 54-CONCESIÓN (SERVICIOS DE SALUD)</t>
  </si>
  <si>
    <t xml:space="preserve"> 55-CONCESIÓN (OBRA PÚBLICA)</t>
  </si>
  <si>
    <t xml:space="preserve"> 59-CONCESIÓN (OTROS)</t>
  </si>
  <si>
    <t xml:space="preserve"> 61-CONTRATO DE FIDUCIA O ENCARGO FIDUCIARIO</t>
  </si>
  <si>
    <t xml:space="preserve"> 62-CONTRATO DE ADMINISTRACIÓN PROFESIONAL DE ACCIONES</t>
  </si>
  <si>
    <t xml:space="preserve"> 63-LEASING</t>
  </si>
  <si>
    <t xml:space="preserve"> 65-DEPÓSITOS</t>
  </si>
  <si>
    <t xml:space="preserve"> 69-OTRO TIPO DE CONTRATO FINANCIERO</t>
  </si>
  <si>
    <t xml:space="preserve"> 71-CORRETAJE O INTERMEDIACIÓN DE SEGUROS</t>
  </si>
  <si>
    <t xml:space="preserve"> 72-CONTRATO DE SEGUROS</t>
  </si>
  <si>
    <t xml:space="preserve"> 79-OTRO TIPO DE CONTRATO DE SEGUROS</t>
  </si>
  <si>
    <t xml:space="preserve"> 81-ADMINISTRACIÓN Y CUSTODIA DE BONOS DEL PROGRAMA</t>
  </si>
  <si>
    <t xml:space="preserve"> 84-ADMINISTRACIÓN Y CUSTODIA DE VALORES</t>
  </si>
  <si>
    <t xml:space="preserve"> 86-REPRESENTACIÓN DE TENEDORES DE BONOS</t>
  </si>
  <si>
    <t xml:space="preserve"> 99-OTROS CONTRATOS DE TÍTULOS VALORES</t>
  </si>
  <si>
    <t xml:space="preserve"> 119-OTROS CONTRATOS DE ASOCIACIÓN</t>
  </si>
  <si>
    <t xml:space="preserve"> 121-COMPRAVENTA (BIENES MUEBLES)</t>
  </si>
  <si>
    <t xml:space="preserve"> 122-COMPRAVENTA (BIENES INMUEBLES)</t>
  </si>
  <si>
    <t xml:space="preserve"> 131-ARRENDAMIENTO DE BIENES MUEBLES</t>
  </si>
  <si>
    <t xml:space="preserve"> 132-ARRENDAMIENTO DE BIENES INMUEBLES</t>
  </si>
  <si>
    <t xml:space="preserve"> 133-ADMINISTRACIÓN Y ENAJENACIÓN DE INMUEBLES</t>
  </si>
  <si>
    <t xml:space="preserve"> 161-DERECHOS DE AUTOR O PROPIEDAD INTELECTUAL</t>
  </si>
  <si>
    <t xml:space="preserve"> 162-DERECHOS DE PROPIEDAD INDUSTRIAL</t>
  </si>
  <si>
    <t xml:space="preserve"> 164-TRANSFERENCIA DE TECNOLOGÍA</t>
  </si>
  <si>
    <t xml:space="preserve"> 169-OTRO TIPO DE CONTRATO DE DERECHOS DE PROPIEDAD</t>
  </si>
  <si>
    <t xml:space="preserve"> 201-CONVENIO DE COOPERACIÓN Y ASISTENCIA TÉCNICA</t>
  </si>
  <si>
    <t xml:space="preserve"> 209-OTROS CONTRATOS CON ORGANISMOS MULTILATERALES</t>
  </si>
  <si>
    <t xml:space="preserve"> 211-CONVENIO INTERADMINISTRATIVO</t>
  </si>
  <si>
    <t xml:space="preserve"> 212-CONVENIO INTERADMINISTRATIVO DE COFINANCIACIÓN</t>
  </si>
  <si>
    <t xml:space="preserve"> 213-CONVENIO ADMINISTRATIVO</t>
  </si>
  <si>
    <t xml:space="preserve"> 219-OTROS TIPO DE CONVENIOS</t>
  </si>
  <si>
    <t xml:space="preserve"> 901-PERMUTA DE BIENES MUEBLES</t>
  </si>
  <si>
    <t xml:space="preserve"> 903-MANDATO</t>
  </si>
  <si>
    <t xml:space="preserve"> 904-COMODATO</t>
  </si>
  <si>
    <t xml:space="preserve"> 906-DONACIÓN</t>
  </si>
  <si>
    <t xml:space="preserve"> 907-CESIÓN</t>
  </si>
  <si>
    <t xml:space="preserve"> 908-APROVECHAMIENTO ECONOMICO (DEPORTES)</t>
  </si>
  <si>
    <t xml:space="preserve"> 909-SUSCRIPCIONES, AFILIACIONES</t>
  </si>
  <si>
    <t xml:space="preserve"> 910-CONTRATO DE ADM/ON. MANTENIM. Y APROVECH. ECONÓMICO DEL ESPACIO P</t>
  </si>
  <si>
    <t xml:space="preserve"> 911-CONTRATO INTERADMINISTRATIVO</t>
  </si>
  <si>
    <t xml:space="preserve"> 912-ADMINISTRACION DE RECURSOS DEL REGIMEN SUBSIDIADO</t>
  </si>
  <si>
    <t xml:space="preserve"> 999-OTRO TIPO DE NATURALEZA DE CONTRATOS</t>
  </si>
  <si>
    <t>Nota: Eliminar las filas de las tipologías de contratación donde no aplique o no se tengan datos</t>
  </si>
  <si>
    <t>AÑO SUSCRIPCIÓN CONTRATOS</t>
  </si>
  <si>
    <t>VALOR PAGADO EN LA VIGENCIA A AUDITAR</t>
  </si>
  <si>
    <t>n-1</t>
  </si>
  <si>
    <t>n-2</t>
  </si>
  <si>
    <t>n-3</t>
  </si>
  <si>
    <t>….</t>
  </si>
  <si>
    <t>VR. PAGADO</t>
  </si>
  <si>
    <t>VALOR ADICIONADO EN LA VIGENCIA A AUDITAR</t>
  </si>
  <si>
    <t>Gastos de personal</t>
  </si>
  <si>
    <t>Adquisición de bienes y servicios</t>
  </si>
  <si>
    <t>Auditores:</t>
  </si>
  <si>
    <t>Gerente - Lider:</t>
  </si>
  <si>
    <t>Dirección Sector:</t>
  </si>
  <si>
    <t xml:space="preserve">210000 - DIRECCIÓN SECTOR SERVICIOS PÚBLICOS </t>
  </si>
  <si>
    <t>269 - Agencia de Analítica de Datos SAS - AGATA</t>
  </si>
  <si>
    <t>PAD</t>
  </si>
  <si>
    <t>Vigencia Auditada:</t>
  </si>
  <si>
    <t>dd / mm / aa</t>
  </si>
  <si>
    <t>Fecha de revisión:</t>
  </si>
  <si>
    <t>MONTO</t>
  </si>
  <si>
    <t>AUDITORÍA FINANCIERA Y DE GESTIÓN (o de Regularidad) ANTERIOR</t>
  </si>
  <si>
    <t>AUDITORIA ACTUAL</t>
  </si>
  <si>
    <t>Hallazgos configurados en la auditoría anterior - Proceso de Gasto Público</t>
  </si>
  <si>
    <t>Concepto del Proceso de Gasto Público de la auditoría anterior</t>
  </si>
  <si>
    <t>Calificación del Control Fiscal Interno de la auditoría anterior del Proceso de Gasto Público</t>
  </si>
  <si>
    <t>Valoración del Riesgo Residual o Combinado de la vigencia auditar del Proceso de Gasto Público</t>
  </si>
  <si>
    <t>Hallazgos con Incidencia Fiscal o con Presunta Incidencia Penal</t>
  </si>
  <si>
    <t>Inefectivo</t>
  </si>
  <si>
    <t>Con deficiencias</t>
  </si>
  <si>
    <t>Medio</t>
  </si>
  <si>
    <t>Porcentaje de Materialidad</t>
  </si>
  <si>
    <t>Parámetro para Concepto según Materialidad (100% - % Materialidad)</t>
  </si>
  <si>
    <t>Porcentaje de Muestreo Mínimo según Nivel de Riesgo</t>
  </si>
  <si>
    <t>Tamaño Mínimo de la Muestra</t>
  </si>
  <si>
    <t>Hallazgos vigencias anteriores?</t>
  </si>
  <si>
    <t>VALOR</t>
  </si>
  <si>
    <t>Conceptos Gasto vigencia anterior</t>
  </si>
  <si>
    <t>Universo</t>
  </si>
  <si>
    <t>Hallazgos con Presunta Incidencia Disciplinaria</t>
  </si>
  <si>
    <t>Moderadamente Efectivo</t>
  </si>
  <si>
    <t xml:space="preserve"> </t>
  </si>
  <si>
    <t>Hallazgos Administrativos</t>
  </si>
  <si>
    <t>Efectivo</t>
  </si>
  <si>
    <t>Sin hallazgos</t>
  </si>
  <si>
    <t>No hay</t>
  </si>
  <si>
    <t/>
  </si>
  <si>
    <t>Riesgo Residual período auditado</t>
  </si>
  <si>
    <t>Calificación CFI - Gasto Público</t>
  </si>
  <si>
    <t>Crítico</t>
  </si>
  <si>
    <t>Inexistente</t>
  </si>
  <si>
    <t>Alto</t>
  </si>
  <si>
    <t>Ineficiente</t>
  </si>
  <si>
    <t>Bajo</t>
  </si>
  <si>
    <t>Eficiente</t>
  </si>
  <si>
    <t>Muestra Mín</t>
  </si>
  <si>
    <t>Mínimo con Concepto Vig Anterior</t>
  </si>
  <si>
    <t>Mínimo SIN Concepto Vig Anterior</t>
  </si>
  <si>
    <t>Riesgo de Control</t>
  </si>
  <si>
    <t>MATERIALIDAD</t>
  </si>
  <si>
    <t>Materialidad Relativa a la Muestra</t>
  </si>
  <si>
    <t>Parametro Minimo Concepto</t>
  </si>
  <si>
    <t>BAJO</t>
  </si>
  <si>
    <t>MEDIO</t>
  </si>
  <si>
    <t>ALTO</t>
  </si>
  <si>
    <t>ENTIDAD</t>
  </si>
  <si>
    <t>VIGENCIA</t>
  </si>
  <si>
    <t>BASE SELECCIONADA</t>
  </si>
  <si>
    <t xml:space="preserve">CONTRATO O GASTO </t>
  </si>
  <si>
    <t>C1</t>
  </si>
  <si>
    <t>C2</t>
  </si>
  <si>
    <t>C3</t>
  </si>
  <si>
    <t>C4</t>
  </si>
  <si>
    <t>C5</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</si>
  <si>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</si>
  <si>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</si>
  <si>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</si>
  <si>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</si>
  <si>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</si>
  <si>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</si>
  <si>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</si>
  <si>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</si>
  <si>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</si>
  <si>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</si>
  <si>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</si>
  <si>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</si>
  <si>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</si>
  <si>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</si>
  <si>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</si>
  <si>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</si>
  <si>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</si>
  <si>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</si>
  <si>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</si>
  <si>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</si>
  <si>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</si>
  <si>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</si>
  <si>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</si>
  <si>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</si>
  <si>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</si>
  <si>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</si>
  <si>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</si>
  <si>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</si>
  <si>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</si>
  <si>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</si>
  <si>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</si>
  <si>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</si>
  <si>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</si>
  <si>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</si>
  <si>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</si>
  <si>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</si>
  <si>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</si>
  <si>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</si>
  <si>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</si>
  <si>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</si>
  <si>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</si>
  <si>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</si>
  <si>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</si>
  <si>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</si>
  <si>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</si>
  <si>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</si>
  <si>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</si>
  <si>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</si>
  <si>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</si>
  <si>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</si>
  <si>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</si>
  <si>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</si>
  <si>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</si>
  <si>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</si>
  <si>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</si>
  <si>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</si>
  <si>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</si>
  <si>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</si>
  <si>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</si>
  <si>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</si>
  <si>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</si>
  <si>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</si>
  <si>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</si>
  <si>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</si>
  <si>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</si>
  <si>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</si>
  <si>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</si>
  <si>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</si>
  <si>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</si>
  <si>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</si>
  <si>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</si>
  <si>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</si>
  <si>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</si>
  <si>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</si>
  <si>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</si>
  <si>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</si>
  <si>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</si>
  <si>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</si>
  <si>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</si>
  <si>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</si>
  <si>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</si>
  <si>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</si>
  <si>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</si>
  <si>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</si>
  <si>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</si>
  <si>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</si>
  <si>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</si>
  <si>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</si>
  <si>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</si>
  <si>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</si>
  <si>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</si>
  <si>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</si>
  <si>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</si>
  <si>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</si>
  <si>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RIESGO DE CONTROL FISCAL DETECTADO</t>
  </si>
  <si>
    <t xml:space="preserve">NUMERO DE CONTRATO O GASTO </t>
  </si>
  <si>
    <t>PARAMETRO MÍNIMO PARA CONCEPTO FAVORABLE</t>
  </si>
  <si>
    <t>FECHA DE SUSCRIPCIÓN</t>
  </si>
  <si>
    <t>VALOR UNIVERSO</t>
  </si>
  <si>
    <t>TIPO DE MONEDA</t>
  </si>
  <si>
    <t>TAMAÑO MÍNIMO DE LA MUESTRA</t>
  </si>
  <si>
    <t>TASA REPRESENTATIVA DE MERCADO</t>
  </si>
  <si>
    <t>CUMPLE LA MUESTRA</t>
  </si>
  <si>
    <t>VALOR TOTAL CONTRATO O GASTO EN PESOS</t>
  </si>
  <si>
    <t xml:space="preserve">VALOR TOTAL AUDITADO DE LA VIGENCIA EN PESOS </t>
  </si>
  <si>
    <t>VALOR AUDITADO VIGENCIA EVALUADA</t>
  </si>
  <si>
    <t>VALOR AUDITADO DE OTRAS VIGENCIAS</t>
  </si>
  <si>
    <t>PRINCIPIO</t>
  </si>
  <si>
    <t>CALIFICACION</t>
  </si>
  <si>
    <t>RESULTADO</t>
  </si>
  <si>
    <t>PERIODO EVALUADO DEL CONTRATO O GASTO</t>
  </si>
  <si>
    <t>Del 01-12-2018 al 19-08-2020</t>
  </si>
  <si>
    <t>Del 01-12-2018 al 09-09-2020</t>
  </si>
  <si>
    <t>Del 06-12-2016 al 17-09-2019</t>
  </si>
  <si>
    <t>Del 21-07-2017 al 21-10-2020</t>
  </si>
  <si>
    <t>Del 26-06-2019 al 10-11-2020</t>
  </si>
  <si>
    <t>Del 18-12-2019 al 15-07-2020</t>
  </si>
  <si>
    <t>Del 26-06-2019 al 31-08-2020</t>
  </si>
  <si>
    <t>Del 25-06-2019 al 01-05-2020</t>
  </si>
  <si>
    <t>Del 26-06-2019 al 31/03/2020</t>
  </si>
  <si>
    <t>Del 13-09-2017 al 02-10-2018</t>
  </si>
  <si>
    <t>ECONOMÍA</t>
  </si>
  <si>
    <t>TIPO DE CONTRATO O GASTO</t>
  </si>
  <si>
    <t>Contrato de Obra</t>
  </si>
  <si>
    <t>Contrato de Interventoría</t>
  </si>
  <si>
    <t>Convenio de Asociación</t>
  </si>
  <si>
    <t>Convenio Interadministrativo</t>
  </si>
  <si>
    <t>Contrato Interadministrativo</t>
  </si>
  <si>
    <t>EFICACIA</t>
  </si>
  <si>
    <t>NOMBRE DEL AUDITOR RESPONSABLE DEL CONTRATO</t>
  </si>
  <si>
    <t>EFICIENCIA</t>
  </si>
  <si>
    <t>ETAPA (S) A EVALUAR, SI APLICA</t>
  </si>
  <si>
    <t>ETAPA 1 Y 2</t>
  </si>
  <si>
    <t>TODAS LAS ETAPAS</t>
  </si>
  <si>
    <t>PONDERACIÓN DEL CONTRATO O GASTO</t>
  </si>
  <si>
    <t>CONCEPTO</t>
  </si>
  <si>
    <t>HALLAZGOS EN EL CONTRATO O GASTO ASOCIADO</t>
  </si>
  <si>
    <t>CON PRES. INCID. PENAL</t>
  </si>
  <si>
    <t>SIN HALLAZGOS</t>
  </si>
  <si>
    <t>CON PRES. INC. DISCIPLINARIA</t>
  </si>
  <si>
    <t>SOLO ADMINISTRATIVOS</t>
  </si>
  <si>
    <t>CUANTÍA DEL HALLAZGO FISCAL VIGENCIA EVALUADA</t>
  </si>
  <si>
    <t>CUANTÍA DEL HALLAZGO FISCAL OTRAS VIGENCIAS</t>
  </si>
  <si>
    <t>NUMERALES ASOCIADOS AL HALLAZGO</t>
  </si>
  <si>
    <t>3.1.3.7</t>
  </si>
  <si>
    <t>ETAPA</t>
  </si>
  <si>
    <t>CONSTANTE</t>
  </si>
  <si>
    <t>PRINCIPIO DE LA GESTIÓN FISCAL</t>
  </si>
  <si>
    <t xml:space="preserve">RESULTADO DE LA GESTION DEL GASTO PÚBLICO </t>
  </si>
  <si>
    <t>CALIFICACIÓN</t>
  </si>
  <si>
    <t>PRECONTRACTUAL</t>
  </si>
  <si>
    <t>La contratación guarda coherencia con el Plan de Desarrollo (Planes, programas y proyectos de inversión y/o funcionamiento) o Plan Estratégico Corporativo (Objetivos Empresariales) y Plan Anual de Adquisiciones y Compras.</t>
  </si>
  <si>
    <t>La necesidad se ajustó al Plan de Desarrollo, Plan Estratégico Corporativo, Plan Anual de Adquisiciones y Compras, sus líneas de inversión y/o de funcionamiento, y fue coherente con los proyectos/ metas y/o rubro fuente de financiación.</t>
  </si>
  <si>
    <t xml:space="preserve">Se cuenta con un documento o instrumento que hace las veces de estudios previos o elemento mínimo de planeación, que permite identificar y justificar con claridad la necesidad de la contratación fundamentada en razones técnicas, económicas y jurídicas. </t>
  </si>
  <si>
    <t xml:space="preserve">Se identificó el documento o instrumento que hace las veces de estudios previos, en donde se define y se justifica adecuadamente la necesidad real de los bienes y/o servicios a contratar. </t>
  </si>
  <si>
    <t xml:space="preserve">El estudio técnico y presupuestal estimado para el contrato está acorde con los precios del mercado. </t>
  </si>
  <si>
    <t xml:space="preserve">El estudio técnico, presupuestal y de mercado, es riguroso y responde a las necesidades de los bienes y servicios descritos en los Estudios Previos y/o documento o instrumento que hace las veces, de acuerdo con el Régimen de Contratación Aplicable. </t>
  </si>
  <si>
    <t>Se contó con la competencia e idoneidad para adelantar el proceso de selección del contratista.</t>
  </si>
  <si>
    <t>El proceso de selección del contratista fue adelantado por personal idóneo dentro de los lineamientos de su competencia.</t>
  </si>
  <si>
    <t>Se identificó correctamente la modalidad de selección del contratista, conservando las condiciones y términos del proceso de selección.</t>
  </si>
  <si>
    <t>Se seleccionó al contratista con la modalidad de contratación conforme a la ley vigente del Régimen de Contratación Estatal y/o Régimen Jurídico Privado o especial, Manuales y/o Estatutos de Contratación Internos, acorde con el objeto contractual propuesto.</t>
  </si>
  <si>
    <t xml:space="preserve">Se permitió el acceso a todos los oferentes al proceso de selección cumpliendo con los requisitos de publicidad, transparencia y pluralidad de oferentes. </t>
  </si>
  <si>
    <t>El proceso de selección se realizó con objetividad, neutralidad y claridad de las reglas impuestas para la presentación de ofertas, cumpliendo con los principios de selección objetiva.</t>
  </si>
  <si>
    <t xml:space="preserve">El oferente y/o proveedor cumplió con la idoneidad y capacidad exigida para el desarrollo del objeto contractual. </t>
  </si>
  <si>
    <t>En la oferta se identificó claramente el proveedor, el tamaño de su empresa y no se evidenció posible colusión y/o acuerdos entre oferentes que afectaran la Selección y la Transparencia.</t>
  </si>
  <si>
    <t xml:space="preserve">ECONOMÍA </t>
  </si>
  <si>
    <t xml:space="preserve">Se contó con capacidad jurídica, técnica y financiera por el contratista que aseguró el desarrollo normal del contrato. (Certificado de Existencia y Representación Legal, Formulario de Registro Único Tributario). </t>
  </si>
  <si>
    <t xml:space="preserve">La experiencia acreditada de la oferta que se escogió tiene relación directa con el objeto contractual en su actividad económica y comercial. En casos aplicables al Régimen de Contratación Estatal se acreditó conforme a la codificación establecida por Colombia Compra Eficiente. </t>
  </si>
  <si>
    <t>Se efectuó la estimación, calificación y asignación de riesgos y constitución de garantías en esta etapa.</t>
  </si>
  <si>
    <t xml:space="preserve">Antes de cerrar el proceso precontractual se surtió la instancia (Audiencia) para la estimación, calificación y asignación de riesgos y se consideraron las garantías de acuerdo con las exigencias del compromiso (Documento que hizo las veces de pliego de condiciones). </t>
  </si>
  <si>
    <t xml:space="preserve">Se identificó y calificó los riesgos acorde a la necesidad real del bien y/o servicio a adquirir (CONPES -Teoría del riesgo previsible, asignación de riesgos) </t>
  </si>
  <si>
    <t>Los riesgos fueron amparados con las garantías derivadas de la etapa precontractual de conformidad con la ley vigente.  (Compañías de Seguros u otras Entidades autorizadas por la Superintendencia Financiera).</t>
  </si>
  <si>
    <t>CONTRACTUAL</t>
  </si>
  <si>
    <t>Los otrosí y/o suspensiones del contrato no generaron impacto económico, están debidamente justificados y fundamentados conforme al objeto contractual y en el mismo sentido se amplió y aprobó la vigencia de las garantías.
*Otrosí: adiciones, prórrogas, modificaciones.</t>
  </si>
  <si>
    <t xml:space="preserve">Los otrosí del contrato, contienen las justificaciones del interventor y/o supervisor, fundamentadas en causas reales y soportadas, y la vigencia de las garantías debidamente aprobadas. </t>
  </si>
  <si>
    <t xml:space="preserve">Las modificaciones contractuales no generaron impacto económico negativo o injustificado para el Sujeto de Vigilancia y Control Fiscal. (Se tuvieron en cuenta los elementos necesarios de la etapa precontractual en las modificaciones). </t>
  </si>
  <si>
    <t>Las mayores cantidades o ítems no previstos de obra que incrementaron el presupuesto del contrato, cuentan con un estudio de mercado justificado.</t>
  </si>
  <si>
    <t xml:space="preserve">El pago efectuado estuvo de acuerdo con las condiciones pactadas y la debida ejecución del contrato. </t>
  </si>
  <si>
    <t xml:space="preserve">La capacidad técnica, económica e idoneidad ofertada se mantuvieron durante la ejecución del contrato, (No se presentaron cambios en el objeto contractual derivados de las modificaciones). </t>
  </si>
  <si>
    <t>La supervisión y/o interventoría cumple eficazmente con los propósitos normativos vigentes y su vez con los procesos y procedimientos establecidos por el sujeto de vigilancia y control fiscal en sus instrumentos internos.</t>
  </si>
  <si>
    <t>Los informes de interventoría y/o supervisión dieron cuenta del cumplimiento de la totalidad de las obligaciones pactadas en el contrato, en forma clara, amplia y precisa.</t>
  </si>
  <si>
    <t xml:space="preserve">El supervisor efectuó revisiones y visitas periódicas a las obras ejecutadas, servicios prestados o bienes suministrados, verificando que ellos cumplieran con las condiciones ofrecidas por el contratista. </t>
  </si>
  <si>
    <t>El interventor y/o supervisor ejecutó sus funciones de acuerdo con las obligaciones y/o manual de interventoría y contratación interno y Estatal, reflejándose en los informes presentados, las condiciones técnicas, administrativas, económicas, financieras y legales verificadas.</t>
  </si>
  <si>
    <t>Las medidas de apremio fueron tramitadas oportunamente. (Sanciones por incumplimientos).</t>
  </si>
  <si>
    <t xml:space="preserve">La supervisión y/o interventoría adelantó oportunamente las gestiones necesarias para el reconocimiento y cobro de las sanciones pecuniarias, multas y garantías a que hubiere lugar. </t>
  </si>
  <si>
    <t xml:space="preserve">Los riesgos previsibles asegurados o asignados a cualquiera de las partes, se mitigaron adecuadamente. </t>
  </si>
  <si>
    <t xml:space="preserve">Se suscribieron las pólizas en los tiempos, amparos y condiciones pactadas y fueron debidamente aprobadas por el interventor y/o supervisor del contrato. </t>
  </si>
  <si>
    <t>Se mitigó adecuadamente un riesgo que no había sido asignado o previsto.</t>
  </si>
  <si>
    <t>Se adelantaron actuaciones administrativas en el cumplimiento de las obligaciones contractuales para hacer efectivas las garantías oportunamente y los montos recuperados cubrieron la totalidad del siniestro.</t>
  </si>
  <si>
    <t xml:space="preserve">Los bienes y servicios recibidos y pagados por el Sujeto de Vigilancia y Control Fiscal, fueron los efectivamente contratados. </t>
  </si>
  <si>
    <t>Los bienes y servicios contratados cumplieron con las condiciones pactadas en costo, cantidad, tiempo, calidad, especificaciones técnicas  y estaban funcionando adecuadamente al momento de la verificación. (Incluye recepción del producto - Actas de recibido a satisfacción).</t>
  </si>
  <si>
    <t>POSTCONTRACTUAL O LIQUIDACIÓN</t>
  </si>
  <si>
    <t>Se verificó el cumplimiento de las obligaciones contractuales y el pago de la totalidad del contrato declarándolo a paz y salvo. Así mismo, las obligaciones por cumplir o posteriores, fueron redactadas de forma clara, expresa y exigible para evitar reclamaciones futuras con sus respectivas pólizas y/o garantías.</t>
  </si>
  <si>
    <t xml:space="preserve">En el acta de liquidación, se evidenció el cumplimiento de las obligaciones contractuales, paz y salvos de lo cancelado al contratista y claramente detalladas en tiempo, costo y oportunidad las obligaciones reciprocas pendientes, así como, sus correspondientes pólizas y/o garantías. </t>
  </si>
  <si>
    <t xml:space="preserve">En la liquidación del contrato, se generó un instrumento de cruce de cuentas entre las partes.  </t>
  </si>
  <si>
    <t>En el instrumento y sus anexos se identificó claramente: el contrato, las partes, objeto y alcance, plazo, precio, pagos y facturaciones, amortizaciones, modificaciones, la forma de cómo se utilizó el anticipo (cuando aplique), prórrogas, adiciones, suspensiones,  balance financiero y cruce de cuentas conforme a la Ley vigente y Estatutos Internos del Sujeto de Vigilancia y Control Fiscal.</t>
  </si>
  <si>
    <t>Se evidenció el pagó conforme a los requisitos establecidos en las obligaciones pactadas en el contrato, sus manuales internos, la ley vigente comercial, contable y tributaria.</t>
  </si>
  <si>
    <t xml:space="preserve">El reintegro de los rendimientos, excedentes y la administración del anticipo, se realizó conforme a lo pactado en el contrato, lo que ordena la Ley vigente como garantía y lo dispuesto en los Estatutos Internos y Procedimientos impartidos por cada Sujeto de Vigilancia y Control Fiscal. </t>
  </si>
  <si>
    <t xml:space="preserve">Los costos de la comisión, gastos y gravámenes por movimiento financiero, fueron cubiertos por el contratista, sin afectar el valor del anticipo. </t>
  </si>
  <si>
    <t>Se determinó si existen o no prestaciones por ejecutar con su correlativa valoración económica. (Acta de liquidación u otro documento)</t>
  </si>
  <si>
    <t xml:space="preserve">En la liquidación del contrato, los bienes y servicios recibidos y pagados por el Sujeto de Vigilancia y Control Fiscal, fueron los efectivamente contratados. </t>
  </si>
  <si>
    <t>En la liquidación del contrato se verificó, que los bienes y servicios recibidos cumplieron con las condiciones pactadas en cantidad, calidad, especificaciones técnicas, oportunidad y estaban funcionando adecuadamente. (Incluye recepción del producto - Actas de recibido a satisfacción).</t>
  </si>
  <si>
    <t xml:space="preserve">Por incumplimiento de las obligaciones contractuales, el Sujeto de Vigilancia y Control Fiscal, ejecutó acciones orientadas a resarcir el daño ocasionado. </t>
  </si>
  <si>
    <t xml:space="preserve">Se determinó que los productos o servicios contratados contribuyeron al cumplimiento de los objetivos del Plan de Desarrollo (Planes, programas y proyectos de inversión y/o funcionamiento) o Plan Estratégico Corporativo (Objetivos Empresariales) y Plan Anual de Adquisiciones y Compras. </t>
  </si>
  <si>
    <t>Los bienes y servicios recibidos suplieron efectivamente la necesidad que origino el contrato y apuntaron al cumplimiento de las metas del plan.</t>
  </si>
  <si>
    <t xml:space="preserve">El beneficio obtenido con la ejecución del contrato es verificable; además contribuyó con los objetivos y las metas del proyecto de inversión y/o funcionamiento. </t>
  </si>
  <si>
    <t>OTROS</t>
  </si>
  <si>
    <t>Otros Resultados no definidos en las variables que le anteceden y son producto de la evaluación del proceso auditor.</t>
  </si>
  <si>
    <t>CALIFICACION  CONTRATO</t>
  </si>
  <si>
    <t>EFICACIA DEL CONTRATO</t>
  </si>
  <si>
    <t>ECONOMÍA DEL CONTRATO</t>
  </si>
  <si>
    <t>EFICIENCIA DEL CONTRATO</t>
  </si>
  <si>
    <t>CALIFICACION PONDERADA POR PRINCIPIO</t>
  </si>
  <si>
    <t>EFICACIA PONDERADA POR CONTRATO</t>
  </si>
  <si>
    <t>ECONOMÍA PONDERADA POR CONTRATO</t>
  </si>
  <si>
    <t>EFICIENCIA PONDERADA POR CONTRATO</t>
  </si>
  <si>
    <t>TOTAL CONTRATO</t>
  </si>
  <si>
    <t>RANGOS DE CALIFICACIÓN DE LA GESTIÓN DEL PROCESO DE GASTO PÚBLICO</t>
  </si>
  <si>
    <t>COP</t>
  </si>
  <si>
    <t>NIVEL DE RIESGO</t>
  </si>
  <si>
    <t>USD</t>
  </si>
  <si>
    <t>Concepto</t>
  </si>
  <si>
    <t>MÁXIMO</t>
  </si>
  <si>
    <t>MÍNIMO</t>
  </si>
  <si>
    <t>DESFAVORABLE</t>
  </si>
  <si>
    <t>INEFECTIVO</t>
  </si>
  <si>
    <t>EFECTIVO</t>
  </si>
  <si>
    <t>CON OBSERVACIONES</t>
  </si>
  <si>
    <t>MODERADAMENTE EFECTIVO</t>
  </si>
  <si>
    <t>FAVORABLE</t>
  </si>
  <si>
    <t>RESULTADO DEL EJERCICIO AUDITOR</t>
  </si>
  <si>
    <t>cuantitativa</t>
  </si>
  <si>
    <t>CON INCIDENCIA FISCAL</t>
  </si>
  <si>
    <t>CON INCID. FISCAL Y PRES. DISCIPLINARIA</t>
  </si>
  <si>
    <t>CON INCID. FISCAL Y PRES. PENAL</t>
  </si>
  <si>
    <t>cualitativa</t>
  </si>
  <si>
    <t>CON INCID. FISCAL, PRES. DISCPL Y PENAL</t>
  </si>
  <si>
    <t>CON PRES. INC. PENAL Y DISCIPLINARIA</t>
  </si>
  <si>
    <t>Sujetos de Control Fiscal</t>
  </si>
  <si>
    <t xml:space="preserve">1 - Fondo de Desarrollo Local de Usaquén. </t>
  </si>
  <si>
    <t>CÓDIGO</t>
  </si>
  <si>
    <t>DEPENDENCIA</t>
  </si>
  <si>
    <t>CONCATENADO</t>
  </si>
  <si>
    <t xml:space="preserve">10 - Fondo de Desarrollo Local de Engativá. </t>
  </si>
  <si>
    <t xml:space="preserve">DIRECCIÓN SECTOR SALUD </t>
  </si>
  <si>
    <t xml:space="preserve">100 - Concejo de Bogotá, D.C. </t>
  </si>
  <si>
    <t xml:space="preserve">DIRECCIÓN SECTOR GOBIERNO </t>
  </si>
  <si>
    <t xml:space="preserve">102 - Personería de Bogotá. </t>
  </si>
  <si>
    <t xml:space="preserve">DIRECCIÓN DE PARTICIPACIÓN CIUDADANA Y DESARROLLO LOCAL </t>
  </si>
  <si>
    <t xml:space="preserve">104 - Secretaría General de la Alcaldía Mayor de Bogotá, D.C. – SGAMB. </t>
  </si>
  <si>
    <t xml:space="preserve">DIRECCIÓN SECTOR EQUIDAD Y GÉNERO </t>
  </si>
  <si>
    <t xml:space="preserve">105 - Veeduría Distrital. </t>
  </si>
  <si>
    <t>GERENCIA LOCAL USAQUÉN</t>
  </si>
  <si>
    <t xml:space="preserve">11 - Fondo de Desarrollo Local de Suba. </t>
  </si>
  <si>
    <t xml:space="preserve">GERENCIA LOCAL CHAPINERO </t>
  </si>
  <si>
    <t xml:space="preserve">110 - Secretaría Distrital de Gobierno – SDG. </t>
  </si>
  <si>
    <t>GERENCIA LOCAL SANTAFÉ</t>
  </si>
  <si>
    <t xml:space="preserve">111 - Secretaría Distrital de Hacienda – SDH. </t>
  </si>
  <si>
    <t xml:space="preserve">GERENCIA LOCAL SAN CRISTÓBAL </t>
  </si>
  <si>
    <t xml:space="preserve">112 - Secretaría de Educación del Distrito – SED - Fondos de Servicios Educativos de los Colegios e Instituciones adscritas a la Secretaría de Educación del Distrito. </t>
  </si>
  <si>
    <t xml:space="preserve">GERENCIA LOCAL USME </t>
  </si>
  <si>
    <t xml:space="preserve">113 - Secretaría Distrital de Movilidad – SDM. </t>
  </si>
  <si>
    <t xml:space="preserve">GERENCIA LOCAL TUNJUELLTO </t>
  </si>
  <si>
    <t xml:space="preserve">114 - Secretaría Distrital de Salud – SDS. </t>
  </si>
  <si>
    <t xml:space="preserve">GERENCIA LOCAL BOSA </t>
  </si>
  <si>
    <t xml:space="preserve">117 - Secretaría Distrital de Desarrollo Económico – SDDE. </t>
  </si>
  <si>
    <t xml:space="preserve">GERENCIA LOCAL KENNEDY </t>
  </si>
  <si>
    <t xml:space="preserve">118 - Secretaría Distrital del Hábitat - SDHT. </t>
  </si>
  <si>
    <t xml:space="preserve">GERENCIA LOCAL FONTIBÓN </t>
  </si>
  <si>
    <t xml:space="preserve">119 - Secretaría Distrital de Cultura, Recreación y Deporte – SDCRD. </t>
  </si>
  <si>
    <t xml:space="preserve">GERENCIA LOCAL ENGATIVÁ </t>
  </si>
  <si>
    <t xml:space="preserve">12 - Fondo de Desarrollo Local de Barrios Unidos. </t>
  </si>
  <si>
    <t xml:space="preserve">GERENCIA LOCAL SUBA </t>
  </si>
  <si>
    <t xml:space="preserve">120 - Secretaría Distrital de Planeación – SDP. </t>
  </si>
  <si>
    <t xml:space="preserve">GERENCIA LOCAL BARRIOS UNIDOS </t>
  </si>
  <si>
    <t xml:space="preserve">121 - Secretaría Distrital de la Mujer – SDM. </t>
  </si>
  <si>
    <t xml:space="preserve">GERENCIA LOCAL TEUSAQUILLO </t>
  </si>
  <si>
    <t xml:space="preserve">122 - Secretaría Distrital de Integración Social – SDIS. </t>
  </si>
  <si>
    <t xml:space="preserve">GERENCIA LOCAL MÁRTIRES </t>
  </si>
  <si>
    <t xml:space="preserve">125 - Departamento Administrativo del Servicio Civil Distrital – DASCD. </t>
  </si>
  <si>
    <t>GERENCIA LOCAL ANTONIO NARIÑO</t>
  </si>
  <si>
    <t xml:space="preserve">126 - Secretaría Distrital de Ambiente – SDA. </t>
  </si>
  <si>
    <t xml:space="preserve">GERENCIA LOCAL PUENTE ARANDA </t>
  </si>
  <si>
    <t xml:space="preserve">127 - Departamento Administrativo de la Defensoría del Espacio Público – DADEP. </t>
  </si>
  <si>
    <t xml:space="preserve">GERENCIA LOCAL LA CANDELARIA </t>
  </si>
  <si>
    <t xml:space="preserve">13 - Fondo de Desarrollo Local de Teusaquillo. </t>
  </si>
  <si>
    <t>GERENCIA LOCAL RAFAEL URIBE URIBE</t>
  </si>
  <si>
    <t xml:space="preserve">131 - Unidad Administrativa Especial del Cuerpo Oficial de Bomberos de Bogotá – UAECOB. </t>
  </si>
  <si>
    <t xml:space="preserve">GERENCIA LOCAL CIUDAD BOLIVAR </t>
  </si>
  <si>
    <t xml:space="preserve">136 - Secretaría Jurídica Distrital – SJD. </t>
  </si>
  <si>
    <t xml:space="preserve">GERENCIA LOCAL SUMAPAZ </t>
  </si>
  <si>
    <t xml:space="preserve">137 - Secretaría Distrital de Seguridad, Convivencia y Justicia – SDSCJ. </t>
  </si>
  <si>
    <t xml:space="preserve">DIRECCIÓN SECTOR HÁBITAT Y AMBIENTE </t>
  </si>
  <si>
    <t xml:space="preserve">14 - Fondo de Desarrollo Local de Los Mártires. </t>
  </si>
  <si>
    <t xml:space="preserve">DIRECCIÓN SECTOR EDUCACIÓN </t>
  </si>
  <si>
    <t xml:space="preserve">15 - Fondo de Desarrollo Local de Antonio Nariño. </t>
  </si>
  <si>
    <t xml:space="preserve">DIRECCIÓN SECTOR HACIENDA </t>
  </si>
  <si>
    <t xml:space="preserve">16 - Fondo de Desarrollo Local de Puente Aranda. </t>
  </si>
  <si>
    <t xml:space="preserve">DIRECCIÓN SECTOR DESARROLLO ECONÓMICO, INDUSTRIA Y TURISMO </t>
  </si>
  <si>
    <t xml:space="preserve">17 - Fondo de Desarrollo Local de La Candelaria. </t>
  </si>
  <si>
    <t xml:space="preserve">DIRECCIÓN SECTOR INTEGRACIÓN SOCIAL </t>
  </si>
  <si>
    <t xml:space="preserve">18 - Fondo de Desarrollo Local de Rafael Uribe Uribe. </t>
  </si>
  <si>
    <t xml:space="preserve">DIRECCIÓN SECTOR SERVICIOS PÚBLICOS </t>
  </si>
  <si>
    <t xml:space="preserve">19 - Fondo de Desarrollo Local de Ciudad Bolívar. </t>
  </si>
  <si>
    <t xml:space="preserve">DIRECCIÓN SECTOR CULTURA, RECREACIÓN Y DEPORTE </t>
  </si>
  <si>
    <t xml:space="preserve">2 - Fondo de Desarrollo Local de Chapinero. </t>
  </si>
  <si>
    <t>DIRECCIÓN SECTOR SEGURIDAD, CONVIVENCIA Y JUSTICIA</t>
  </si>
  <si>
    <t xml:space="preserve">20 - Fondo de Desarrollo Local de Sumapaz. </t>
  </si>
  <si>
    <t xml:space="preserve">DIRECCIÓN SECTOR MOVILIDAD </t>
  </si>
  <si>
    <t xml:space="preserve">200 - Instituto para la Economía Social – IPES. </t>
  </si>
  <si>
    <t xml:space="preserve">DIRECCIÓN SECTOR GESTIÓN JURIDICA </t>
  </si>
  <si>
    <t xml:space="preserve">201 - Fondo Financiero Distrital de Salud – FFDS. </t>
  </si>
  <si>
    <t xml:space="preserve">202 - Curaduría Urbana N° 1 de Bogotá. </t>
  </si>
  <si>
    <t xml:space="preserve">203 - Instituto Distrital de Gestión de Riesgos y Cambio Climático – IDIGER. </t>
  </si>
  <si>
    <t xml:space="preserve">204 - Instituto de Desarrollo Urbano – IDU. </t>
  </si>
  <si>
    <t xml:space="preserve">205 - Curaduría Urbana N° 2 de Bogotá. </t>
  </si>
  <si>
    <t xml:space="preserve">206 - Fondo de Prestaciones Económicas, Cesantías y Pensiones – FONCEP. </t>
  </si>
  <si>
    <t xml:space="preserve">207 - Curaduría Urbana N° 4 de Bogotá. </t>
  </si>
  <si>
    <t xml:space="preserve">208 - Caja de Vivienda Popular – CVP. </t>
  </si>
  <si>
    <t xml:space="preserve">209 - Curaduría Urbana N° 3 de Bogotá. </t>
  </si>
  <si>
    <t xml:space="preserve">210 - Curaduría Urbana N° 5 de Bogotá. </t>
  </si>
  <si>
    <t xml:space="preserve">211 - Instituto Distrital de Recreación y Deporte – IDRD. </t>
  </si>
  <si>
    <t xml:space="preserve">213 - Instituto Distrital de Patrimonio Cultural – IDPC. </t>
  </si>
  <si>
    <t>214 - Instituto Distrital para la Protección de la Niñez y la Juventud – IDIPRON.</t>
  </si>
  <si>
    <t xml:space="preserve">215 - Fundación Gilberto Álzate Avendaño – FUGA. </t>
  </si>
  <si>
    <t xml:space="preserve">216 - Orquesta Filarmónica de Bogotá – OFB. </t>
  </si>
  <si>
    <t xml:space="preserve">218 - Jardín Botánico José Celestino Mutis – JBJCM. </t>
  </si>
  <si>
    <t xml:space="preserve">219 - Instituto para la Investigación Educativa y el Desarrollo Pedagógico – IDEP. </t>
  </si>
  <si>
    <t xml:space="preserve">220 - Instituto Distrital de la Participación y Acción Comunal – IDPAC. </t>
  </si>
  <si>
    <t xml:space="preserve">221 - Instituto Distrital de Turismo – IDT. </t>
  </si>
  <si>
    <t xml:space="preserve">222 - Instituto Distrital de las Artes – IDARTES. </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</si>
  <si>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</si>
  <si>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</si>
  <si>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</si>
  <si>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229 - Instituto Distrital de Protección y Bienestar Animal – IDPYBA. </t>
  </si>
  <si>
    <t xml:space="preserve">230 - Universidad Distrital Francisco José de Caldas. </t>
  </si>
  <si>
    <t xml:space="preserve">240 - Lotería de Bogotá. </t>
  </si>
  <si>
    <t xml:space="preserve">260 - Canal Capital. </t>
  </si>
  <si>
    <t xml:space="preserve">262 - Empresa de Transporte del Tercer Milenio - Transmilenio S.A. </t>
  </si>
  <si>
    <t xml:space="preserve">263 - Empresa de Renovación y Desarrollo Urbano de Bogotá D.C. – ERU. </t>
  </si>
  <si>
    <t xml:space="preserve">264 - Aguas de Bogotá S.A. E.S.P. </t>
  </si>
  <si>
    <t xml:space="preserve">265 - Empresa de Acueducto y Alcantarillado de Bogotá, EAAB -E.S.P.  </t>
  </si>
  <si>
    <t xml:space="preserve">266 - Metro de Bogotá S.A. </t>
  </si>
  <si>
    <t xml:space="preserve">3 - Fondo de Desarrollo Local de Santa Fe. </t>
  </si>
  <si>
    <t xml:space="preserve">311 - Terminal de Transporte S.A.  </t>
  </si>
  <si>
    <t xml:space="preserve">317 - Corporación para el Desarrollo y la Productividad Bogotá Región - INVEST IN BOGOTÁ. </t>
  </si>
  <si>
    <t xml:space="preserve">4 - Fondo de Desarrollo Local de San Cristóbal.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</si>
  <si>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</si>
  <si>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</si>
  <si>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</si>
  <si>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</si>
  <si>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</si>
  <si>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429 - Instituto Distrital de Ciencia, Biotecnología e Innovación en Salud – IDCBIS. </t>
  </si>
  <si>
    <t xml:space="preserve">430 - Entidad de Gestión Administrativa y Técnica – EGAT. </t>
  </si>
  <si>
    <t>431 - ENEL Colombia S.A. E.S.P.</t>
  </si>
  <si>
    <t xml:space="preserve">5 - Fondo de Desarrollo Local de Usme. </t>
  </si>
  <si>
    <t xml:space="preserve">500 - Fondo Distrital para la Gestión de Riesgos y Cambio Climático de Bogotá D.C. –FONDIGER. </t>
  </si>
  <si>
    <t>501 -Agencia Distrital para la Educación Superior, la Ciencia y la Tecnología - ATENEA</t>
  </si>
  <si>
    <t xml:space="preserve">515 - Corporación Maloka de Ciencia, Tecnología e Innovación – MALOKA. </t>
  </si>
  <si>
    <t xml:space="preserve">6 - Fondo de Desarrollo Local de Tunjuelito. </t>
  </si>
  <si>
    <t xml:space="preserve">7 - Fondo de Desarrollo Local de Bosa.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</si>
  <si>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</si>
  <si>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</si>
  <si>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</si>
  <si>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</si>
  <si>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</si>
  <si>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</si>
  <si>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</si>
  <si>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</si>
  <si>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</si>
  <si>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</si>
  <si>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 xml:space="preserve">8 - Fondo de Desarrollo Local de Kennedy. </t>
  </si>
  <si>
    <t xml:space="preserve">9 - Fondo de Desarrollo Local de Fontibón. </t>
  </si>
  <si>
    <t>ETAPA 1</t>
  </si>
  <si>
    <t>ETAPA 2</t>
  </si>
  <si>
    <t>ETAPA 3</t>
  </si>
  <si>
    <t>ETAPAS 2 Y 3</t>
  </si>
  <si>
    <t>% DE PAGOS
(Total Pagado /  Valor Contratos)</t>
  </si>
  <si>
    <t>Nivel de Riesgo de control fiscal en el Proceso de Gasto Público</t>
  </si>
  <si>
    <t>Adquisición de activos financieros</t>
  </si>
  <si>
    <t>Disminución de pasivos</t>
  </si>
  <si>
    <t>Gastos por tributos, tasas, contribuciones, multas, sanciones e intereses de mora</t>
  </si>
  <si>
    <t>Servicio de la deuda pública</t>
  </si>
  <si>
    <t xml:space="preserve">TOTAL </t>
  </si>
  <si>
    <t>Transferencias corrientes (Subvenciones, Sentencias, otros)</t>
  </si>
  <si>
    <t>Transferencias de capital</t>
  </si>
  <si>
    <t>Gastos de comercialización y producción</t>
  </si>
  <si>
    <t>CONTRATOS SUSCRITOS EN VIGENCIAS ANTERIORES CON GESTIÓN FISCAL EN LA VIGENCIA A AUDITAR  (AÑO n)</t>
  </si>
  <si>
    <t>ADICIONES A CONTRATOS SUSCRITOS EN VIGENCIAS ANTERIORES EFECTUADAS DENTRO DE LA VIGENCIA AUDITAR (AÑO n)</t>
  </si>
  <si>
    <t>ADICIONES A CONTRATOS SUSCRITOS EN VIGENCIAS ANTERIORES EFECTUADAS DENTRO DE LA VIGENCIA AUDITAR</t>
  </si>
  <si>
    <t>I. Seleccione la(s) unidad(es) de análisis de acuerdo al entendimiento del sujeto de control y el juicio profesional :</t>
  </si>
  <si>
    <t xml:space="preserve">UNIDAD DE ANÁLISIS </t>
  </si>
  <si>
    <t>ELEMENTOS DEL UNIVERSO</t>
  </si>
  <si>
    <t>VALOR TOTAL</t>
  </si>
  <si>
    <t>CONTRATOS SUSCRITOS EN LA VIGENCIA A AUDITAR</t>
  </si>
  <si>
    <t xml:space="preserve">OTRAS FORMAS DE EJECUCIÓN DEL GASTO DE LA VIGENCIA AUDITAR DIFERENTES A CONTRATACIÓN </t>
  </si>
  <si>
    <t xml:space="preserve">CONTRATOS SUSCRITOS EN VIGENCIAS ANTERIORES CON GESTIÓN FISCAL EN LA VIGENCIA A AUDITAR </t>
  </si>
  <si>
    <r>
      <t xml:space="preserve">1. Materialidad Gasto Público
</t>
    </r>
    <r>
      <rPr>
        <sz val="11"/>
        <color theme="1"/>
        <rFont val="Arial"/>
        <family val="2"/>
      </rPr>
      <t>Permite determinar el porcentaje de materialidad, el cual dependerá del nivel de riesgo de control fiscal en el Proceso de Gasto Público.  Esto es, a menor riesgo, mayor porcentaje de materialidad (incorrecciones o desviaciones de la norma); y a mayor riesgo se establecerá un porcentaje de materialidad menor (se toleran menos incorrecciones).
A continuación, se desglosan las partes del formato:</t>
    </r>
  </si>
  <si>
    <r>
      <t xml:space="preserve">1.2. Selección de la(s) Unidad(es) de Análisis determinadas por el equipo auditor.
</t>
    </r>
    <r>
      <rPr>
        <sz val="11"/>
        <color theme="1"/>
        <rFont val="Arial"/>
        <family val="2"/>
      </rPr>
      <t>El equipo auditor basándose en factores claves, riesgos de la gestión fiscal y su juicio profesional, determina la(s) unidad(es) de análisis que corresponda(n) con el fin de delimitar y caracterizar los gastos sobre la cual se va a emitir conclusión.</t>
    </r>
    <r>
      <rPr>
        <b/>
        <i/>
        <sz val="11"/>
        <color theme="1"/>
        <rFont val="Arial"/>
        <family val="2"/>
      </rPr>
      <t xml:space="preserve">
</t>
    </r>
    <r>
      <rPr>
        <i/>
        <sz val="11"/>
        <color theme="1"/>
        <rFont val="Arial"/>
        <family val="2"/>
      </rPr>
      <t>Las Unidades de Análisis corresponden a elementos que caracterizan y delimita el universo.</t>
    </r>
  </si>
  <si>
    <r>
      <rPr>
        <b/>
        <sz val="11"/>
        <color theme="1"/>
        <rFont val="Arial"/>
        <family val="2"/>
      </rPr>
      <t>MONTO TOTAL</t>
    </r>
    <r>
      <rPr>
        <sz val="11"/>
        <color theme="1"/>
        <rFont val="Arial"/>
        <family val="2"/>
      </rPr>
      <t xml:space="preserve">
Campo automático. Es la sumatoria de cuantías correspondientes a las unidades de análisis seleccionadas y que provienen de la hoja Análitica de Gasto Público.
</t>
    </r>
  </si>
  <si>
    <r>
      <t>Los criterios o variables para determinar el nivel de riesgo son los siguientes:
    1. Hallazgos en la</t>
    </r>
    <r>
      <rPr>
        <b/>
        <sz val="11"/>
        <color theme="1"/>
        <rFont val="Arial"/>
        <family val="2"/>
      </rPr>
      <t xml:space="preserve"> auditoría anterior</t>
    </r>
    <r>
      <rPr>
        <sz val="11"/>
        <color theme="1"/>
        <rFont val="Arial"/>
        <family val="2"/>
      </rPr>
      <t xml:space="preserve"> (de Regularidad o Financiera y de Gestión, según aplique) en el Proceso de Gasto Público.
    2. Concepto del Proceso de Gasto Público de la </t>
    </r>
    <r>
      <rPr>
        <b/>
        <sz val="11"/>
        <color theme="1"/>
        <rFont val="Arial"/>
        <family val="2"/>
      </rPr>
      <t>auditoría anterior</t>
    </r>
    <r>
      <rPr>
        <sz val="11"/>
        <color theme="1"/>
        <rFont val="Arial"/>
        <family val="2"/>
      </rPr>
      <t xml:space="preserve"> (de Regularidad o Financiera y de Gestión, según aplique).
    3. Calificación del Control Fiscal Interno de la </t>
    </r>
    <r>
      <rPr>
        <b/>
        <sz val="11"/>
        <color theme="1"/>
        <rFont val="Arial"/>
        <family val="2"/>
      </rPr>
      <t>auditoría anterior</t>
    </r>
    <r>
      <rPr>
        <sz val="11"/>
        <color theme="1"/>
        <rFont val="Arial"/>
        <family val="2"/>
      </rPr>
      <t xml:space="preserve"> (de Regularidad o Financiera y de Gestión, según aplique) del Proceso de Gasto Público.
    4. Valoración del Riesgo Residual o Combinado de la </t>
    </r>
    <r>
      <rPr>
        <b/>
        <sz val="11"/>
        <color theme="1"/>
        <rFont val="Arial"/>
        <family val="2"/>
      </rPr>
      <t>vigencia auditar</t>
    </r>
    <r>
      <rPr>
        <sz val="11"/>
        <color theme="1"/>
        <rFont val="Arial"/>
        <family val="2"/>
      </rPr>
      <t xml:space="preserve"> del Proceso de Gasto Público
En cada una de las variables se escoge el valor correspondiente de la lista desplegable.
</t>
    </r>
  </si>
  <si>
    <r>
      <t xml:space="preserve">Las opciones y los puntajes para cada variable son los siguientes:
</t>
    </r>
    <r>
      <rPr>
        <i/>
        <sz val="11"/>
        <color theme="1"/>
        <rFont val="Arial"/>
        <family val="2"/>
      </rPr>
      <t>*Solamente aplica para el PAD 2023</t>
    </r>
  </si>
  <si>
    <r>
      <t xml:space="preserve">La sumatoria de los puntajes obtenidos determina el nivel de riesgo de control fiscal en el Proceso de Gasto Público, así:
</t>
    </r>
    <r>
      <rPr>
        <i/>
        <sz val="11"/>
        <color theme="1"/>
        <rFont val="Arial"/>
        <family val="2"/>
      </rPr>
      <t>*Para la primera vez, es decir en el PAD 2023 se aplicará la siguiente tabla:</t>
    </r>
  </si>
  <si>
    <r>
      <t xml:space="preserve">1.4. Determinación del Porcentaje de Materialidad y Tamaño mínimo de muestra
</t>
    </r>
    <r>
      <rPr>
        <sz val="11"/>
        <color theme="1"/>
        <rFont val="Arial"/>
        <family val="2"/>
      </rPr>
      <t>En el ámbito de la gestión del gasto público, la materialidad está asociada directamente a la calificación y emisión de concepto del gasto público, la cual integra los principios de economía, eficacia y eficiencia a los resultados de la gestión del gasto público; es decir que la materialidad demarca el porcentaje de calificación que modifica el concepto a emitir.</t>
    </r>
    <r>
      <rPr>
        <i/>
        <sz val="11"/>
        <color theme="1"/>
        <rFont val="Arial"/>
        <family val="2"/>
      </rPr>
      <t xml:space="preserve">
</t>
    </r>
    <r>
      <rPr>
        <b/>
        <i/>
        <sz val="11"/>
        <color theme="1"/>
        <rFont val="Arial"/>
        <family val="2"/>
      </rPr>
      <t xml:space="preserve">
</t>
    </r>
    <r>
      <rPr>
        <sz val="11"/>
        <color theme="1"/>
        <rFont val="Arial"/>
        <family val="2"/>
      </rPr>
      <t>Como se señaló anteriormente, el porcentaje de materialidad dependerá del nivel de riesgo de control, es decir, a menor riesgo mayor porcentaje de materialidad y viceversa. De igual manera, cuando el nivel de riesgo es mayor, exige un mayor tamaño muestral. Los campos en esta sección se establecen de forma automática en el formato.</t>
    </r>
  </si>
  <si>
    <r>
      <t xml:space="preserve"> 2. Calificación Gasto Público
</t>
    </r>
    <r>
      <rPr>
        <sz val="11"/>
        <color theme="1"/>
        <rFont val="Arial"/>
        <family val="2"/>
      </rPr>
      <t>Para evaluar las actuaciones o actividades del sujeto de control y vigilancia fiscal, se debe tener en cuenta el Régimen de Contratación, naturaleza jurídica del sujeto de vigilancia y control fiscal, el objeto contractual y el sector en los siguientes escenarios:</t>
    </r>
  </si>
  <si>
    <r>
      <rPr>
        <b/>
        <i/>
        <sz val="11"/>
        <color theme="1"/>
        <rFont val="Arial"/>
        <family val="2"/>
      </rPr>
      <t xml:space="preserve">2.2 Calificación Consolidada de los principios de la Gestión del Gasto Público
</t>
    </r>
    <r>
      <rPr>
        <sz val="11"/>
        <color theme="1"/>
        <rFont val="Arial"/>
        <family val="2"/>
      </rPr>
      <t>Esta sección presenta los resultados consolidados de la evaluación realizada a la muestra, discriminando el nivel de cumplimiento de los principios de economía, eficacia y eficiencia. En estos campos se muestra el resultado de la evaluación de cada principio, teniendo en cuenta la calificación proporcionada a cada resultado de la gestion del gasto público, los hallazgos detectados en cada contrato o gasto evaluado, y el peso ponderado que tiene cada contrato o gasto en la muestra. El concepto sobre la Gestión del Gasto Público está sujeto al promedio del nivel de cumplimiento de los tres principios señalados anteriormente; y esta calificación se compara con el "Parámetro para Concepto según Materialidad (100% - % Materialidad)" para emitir el Concepto. Si el promedio es mayor al parámetro y se cumplen todos los principios de la gestión fiscal, el Concepto es "</t>
    </r>
    <r>
      <rPr>
        <i/>
        <sz val="11"/>
        <color theme="1"/>
        <rFont val="Arial"/>
        <family val="2"/>
      </rPr>
      <t>Efectivo</t>
    </r>
    <r>
      <rPr>
        <sz val="11"/>
        <color theme="1"/>
        <rFont val="Arial"/>
        <family val="2"/>
      </rPr>
      <t>"; si el promedio es mayor al parámetro y NO se cumple alguno de los principios de la gestión fiscal, el Concepto es "</t>
    </r>
    <r>
      <rPr>
        <i/>
        <sz val="11"/>
        <color theme="1"/>
        <rFont val="Arial"/>
        <family val="2"/>
      </rPr>
      <t>Moderadamente Efectivo</t>
    </r>
    <r>
      <rPr>
        <sz val="11"/>
        <color theme="1"/>
        <rFont val="Arial"/>
        <family val="2"/>
      </rPr>
      <t>"; si el promedio es inferior en 5% al Parámetro, el concepto será "</t>
    </r>
    <r>
      <rPr>
        <i/>
        <sz val="11"/>
        <color theme="1"/>
        <rFont val="Arial"/>
        <family val="2"/>
      </rPr>
      <t>Moderadamente Efectivo</t>
    </r>
    <r>
      <rPr>
        <sz val="11"/>
        <color theme="1"/>
        <rFont val="Arial"/>
        <family val="2"/>
      </rPr>
      <t>"; si el promedio obtenido es inferior al parámetro menos 5%, el concepto es "</t>
    </r>
    <r>
      <rPr>
        <i/>
        <sz val="11"/>
        <color theme="1"/>
        <rFont val="Arial"/>
        <family val="2"/>
      </rPr>
      <t>Inefectivo</t>
    </r>
    <r>
      <rPr>
        <sz val="11"/>
        <color theme="1"/>
        <rFont val="Arial"/>
        <family val="2"/>
      </rPr>
      <t>". A continuación se expone lo señalado:</t>
    </r>
  </si>
  <si>
    <r>
      <rPr>
        <b/>
        <i/>
        <sz val="11"/>
        <color theme="1"/>
        <rFont val="Arial"/>
        <family val="2"/>
      </rPr>
      <t>2.3 Identificación y evaluación de la muestra</t>
    </r>
    <r>
      <rPr>
        <sz val="11"/>
        <color theme="1"/>
        <rFont val="Arial"/>
        <family val="2"/>
      </rPr>
      <t xml:space="preserve">
Para esta parte, se debe digitar la informaciòn del contrato o gasto evaluado, de acuerdo a las siguientes definiciones:
</t>
    </r>
  </si>
  <si>
    <r>
      <rPr>
        <i/>
        <sz val="11"/>
        <color theme="1"/>
        <rFont val="Arial"/>
        <family val="2"/>
      </rPr>
      <t>Número de contrato o gasto</t>
    </r>
    <r>
      <rPr>
        <sz val="11"/>
        <color theme="1"/>
        <rFont val="Arial"/>
        <family val="2"/>
      </rPr>
      <t>: Escribir el número del contrato o gasto auditado; para los contratos debe coincidir con el registrado en la plataforma SIVICOF y/o SECOP.</t>
    </r>
  </si>
  <si>
    <r>
      <rPr>
        <i/>
        <sz val="11"/>
        <color theme="1"/>
        <rFont val="Arial"/>
        <family val="2"/>
      </rPr>
      <t>Fecha de suscripción</t>
    </r>
    <r>
      <rPr>
        <sz val="11"/>
        <color theme="1"/>
        <rFont val="Arial"/>
        <family val="2"/>
      </rPr>
      <t>: Anotar la fecha en la cual se suscribió el contrato, en formato (DD/MM/AAAA).</t>
    </r>
  </si>
  <si>
    <r>
      <rPr>
        <i/>
        <sz val="11"/>
        <color theme="1"/>
        <rFont val="Arial"/>
        <family val="2"/>
      </rPr>
      <t>Tipo de moneda</t>
    </r>
    <r>
      <rPr>
        <sz val="11"/>
        <color theme="1"/>
        <rFont val="Arial"/>
        <family val="2"/>
      </rPr>
      <t>: Seleccionar la unidad monetaria en la que se pacto el contrato, la cual se encuentra en una lista desplegable.</t>
    </r>
  </si>
  <si>
    <r>
      <rPr>
        <i/>
        <sz val="11"/>
        <color theme="1"/>
        <rFont val="Arial"/>
        <family val="2"/>
      </rPr>
      <t>Tasa representativa del mercado</t>
    </r>
    <r>
      <rPr>
        <sz val="11"/>
        <color theme="1"/>
        <rFont val="Arial"/>
        <family val="2"/>
      </rPr>
      <t>: Es una tasa de referencia certificada por la Superintendencia Financiera. No es una tasa oficial de cambio de obligatoria aplicación por los residentes, quienes pueden utilizar otra tasa en sus estipulaciones contractuales o valoración contable . Aplica para los contratos que se pactaron en un tipo de moneda diferente al peso colombiano.</t>
    </r>
  </si>
  <si>
    <r>
      <rPr>
        <i/>
        <sz val="11"/>
        <color theme="1"/>
        <rFont val="Arial"/>
        <family val="2"/>
      </rPr>
      <t>Valor total del contrato o gasto en pesos</t>
    </r>
    <r>
      <rPr>
        <sz val="11"/>
        <color theme="1"/>
        <rFont val="Arial"/>
        <family val="2"/>
      </rPr>
      <t>: Escribir la cuantía total del contrato al momento de su revisión. Para los contratos que tienen cuantía indeterminada, este campo será 0.</t>
    </r>
  </si>
  <si>
    <r>
      <rPr>
        <i/>
        <sz val="11"/>
        <color theme="1"/>
        <rFont val="Arial"/>
        <family val="2"/>
      </rPr>
      <t>Valor auditado vigencia evaluada</t>
    </r>
    <r>
      <rPr>
        <sz val="11"/>
        <color theme="1"/>
        <rFont val="Arial"/>
        <family val="2"/>
      </rPr>
      <t>: Consignar el monto fiscalizado del contrato o gasto que se auditó por el auditor y que se pagó en la vigencia evaluada.</t>
    </r>
  </si>
  <si>
    <r>
      <rPr>
        <i/>
        <sz val="11"/>
        <color theme="1"/>
        <rFont val="Arial"/>
        <family val="2"/>
      </rPr>
      <t>Valor auditado de otras vigencias</t>
    </r>
    <r>
      <rPr>
        <sz val="11"/>
        <color theme="1"/>
        <rFont val="Arial"/>
        <family val="2"/>
      </rPr>
      <t>: Escribir el monto fiscalizado del contrato o gasto que se auditó por el auditor y que se pagó en vigencias diferentes a la evaluada.</t>
    </r>
  </si>
  <si>
    <r>
      <rPr>
        <i/>
        <sz val="11"/>
        <color theme="1"/>
        <rFont val="Arial"/>
        <family val="2"/>
      </rPr>
      <t>Periodo evaluado del contrato</t>
    </r>
    <r>
      <rPr>
        <sz val="11"/>
        <color theme="1"/>
        <rFont val="Arial"/>
        <family val="2"/>
      </rPr>
      <t>: Se debe incluir la fecha inicial y final del tiempo auditado.</t>
    </r>
  </si>
  <si>
    <r>
      <rPr>
        <i/>
        <sz val="11"/>
        <color theme="1"/>
        <rFont val="Arial"/>
        <family val="2"/>
      </rPr>
      <t>Tipo de contrato o gasto</t>
    </r>
    <r>
      <rPr>
        <sz val="11"/>
        <color theme="1"/>
        <rFont val="Arial"/>
        <family val="2"/>
      </rPr>
      <t xml:space="preserve">: Tipología del contrato o gasto que se está auditando.  </t>
    </r>
  </si>
  <si>
    <r>
      <rPr>
        <i/>
        <sz val="11"/>
        <color theme="1"/>
        <rFont val="Arial"/>
        <family val="2"/>
      </rPr>
      <t>Nombre del auditor responsable del contrato</t>
    </r>
    <r>
      <rPr>
        <sz val="11"/>
        <color theme="1"/>
        <rFont val="Arial"/>
        <family val="2"/>
      </rPr>
      <t>: Consignar el (los) nombre(s) del (los) auditador(es) que revisaron el contrato.</t>
    </r>
  </si>
  <si>
    <r>
      <rPr>
        <i/>
        <sz val="11"/>
        <color theme="1"/>
        <rFont val="Arial"/>
        <family val="2"/>
      </rPr>
      <t>Etapa (s) a evaluar</t>
    </r>
    <r>
      <rPr>
        <sz val="11"/>
        <color theme="1"/>
        <rFont val="Arial"/>
        <family val="2"/>
      </rPr>
      <t>: Escoger la(s) etapa(s) contractual(es) auditadas, que en la lista despegable se encuentra configurada.</t>
    </r>
  </si>
  <si>
    <r>
      <rPr>
        <i/>
        <sz val="11"/>
        <color theme="1"/>
        <rFont val="Arial"/>
        <family val="2"/>
      </rPr>
      <t>Ponderación del contrato o gasto:</t>
    </r>
    <r>
      <rPr>
        <sz val="11"/>
        <color theme="1"/>
        <rFont val="Arial"/>
        <family val="2"/>
      </rPr>
      <t xml:space="preserve"> Dato automático.Indica el peso ponderado del contrato o gasto con respecto a la muestra. </t>
    </r>
  </si>
  <si>
    <r>
      <rPr>
        <i/>
        <sz val="11"/>
        <color theme="1"/>
        <rFont val="Arial"/>
        <family val="2"/>
      </rPr>
      <t xml:space="preserve">Hallazgos en el contrato o gasto asociado: </t>
    </r>
    <r>
      <rPr>
        <sz val="11"/>
        <color theme="1"/>
        <rFont val="Arial"/>
        <family val="2"/>
      </rPr>
      <t>Es el resultado final detectado por el (los) auditor(es), obtenido del escrutinio del contrato o gasto. Esta variable está definida por una lista desplegable de la cual se escoge el resultado correspondiente y define automáticamente la máxima calificación final del contrato o gasto revisado. En la gráfica siguiente se muestra la máxima calificación posible del contrato, dependiendo de la ítem seleccionado</t>
    </r>
  </si>
  <si>
    <r>
      <rPr>
        <i/>
        <sz val="11"/>
        <color theme="1"/>
        <rFont val="Arial"/>
        <family val="2"/>
      </rPr>
      <t>Cuantía del hallazgo fiscal vigencia evaluada: :</t>
    </r>
    <r>
      <rPr>
        <sz val="11"/>
        <color theme="1"/>
        <rFont val="Arial"/>
        <family val="2"/>
      </rPr>
      <t xml:space="preserve"> Corresponde al monto del detrimento patrimonial, obtenido de la evaluación del contrato y que aplica en aquellos casos cuando el hallazgo tiene incidencia fiscal. No podrá ser mayor al valor auditado de la vigencia evaluada del contrato. La proporción del daño patrimonial frente a la cuantía auditada repercute proporcional y directamente en la máxima calificación posible del contrato auditado.</t>
    </r>
  </si>
  <si>
    <r>
      <rPr>
        <i/>
        <sz val="11"/>
        <color theme="1"/>
        <rFont val="Arial"/>
        <family val="2"/>
      </rPr>
      <t>Cuantía del hallazgo fiscal otras vigencias</t>
    </r>
    <r>
      <rPr>
        <sz val="11"/>
        <color theme="1"/>
        <rFont val="Arial"/>
        <family val="2"/>
      </rPr>
      <t>: Se refiere al valor del detrimento fiscal que ocurrió en una vigencia diferente a la auditada. Este caso se presenta cuando en la muestra se incluye un contrato suscrito en años anteriores a la vigencia auditada y presenta gestión fiscal en la vigencia a auditar.</t>
    </r>
  </si>
  <si>
    <r>
      <rPr>
        <i/>
        <sz val="11"/>
        <color theme="1"/>
        <rFont val="Arial"/>
        <family val="2"/>
      </rPr>
      <t>Numerales asociados al hallazgo</t>
    </r>
    <r>
      <rPr>
        <sz val="11"/>
        <color theme="1"/>
        <rFont val="Arial"/>
        <family val="2"/>
      </rPr>
      <t>: Se debe escribir el numeral del informe final relacionado al hallazgo detectado en el contrato o gasto</t>
    </r>
  </si>
  <si>
    <r>
      <rPr>
        <b/>
        <i/>
        <sz val="11"/>
        <color theme="1"/>
        <rFont val="Arial"/>
        <family val="2"/>
      </rPr>
      <t>2.4 Calificación de los Resultados de la Gestion del Gasto Público</t>
    </r>
    <r>
      <rPr>
        <sz val="11"/>
        <color theme="1"/>
        <rFont val="Arial"/>
        <family val="2"/>
      </rPr>
      <t xml:space="preserve">
En esta sección se incluye la calificación de los resultados obtenidos de la evaluación del contrato o gasto.
</t>
    </r>
  </si>
  <si>
    <t xml:space="preserve">
Código formato: PVCGF-04-08
Versión: 1.0
</t>
  </si>
  <si>
    <t>Proceso de gasto público
Pruebas analíticas</t>
  </si>
  <si>
    <t>Proceso de gasto público
Instructivo</t>
  </si>
  <si>
    <r>
      <rPr>
        <b/>
        <sz val="11"/>
        <color theme="1" tint="0.249977111117893"/>
        <rFont val="Arial"/>
        <family val="2"/>
      </rPr>
      <t>OTRAS FORMAS DE EJECUCIÓN DEL GASTO</t>
    </r>
    <r>
      <rPr>
        <b/>
        <sz val="11"/>
        <color theme="1"/>
        <rFont val="Arial"/>
        <family val="2"/>
      </rPr>
      <t xml:space="preserve"> </t>
    </r>
    <r>
      <rPr>
        <b/>
        <u/>
        <sz val="11"/>
        <color theme="1"/>
        <rFont val="Arial"/>
        <family val="2"/>
      </rPr>
      <t>DIFERENTES A CONTRATACIÓN</t>
    </r>
  </si>
  <si>
    <t xml:space="preserve">
Código formato PVCGF-04-08
Versión: 1.0
</t>
  </si>
  <si>
    <t>Proceso de gasto público
Materialidad</t>
  </si>
  <si>
    <r>
      <rPr>
        <b/>
        <sz val="14"/>
        <color theme="1"/>
        <rFont val="Arial"/>
        <family val="2"/>
      </rPr>
      <t>Código formato PVCGF-04-08
Versión: 1.0</t>
    </r>
    <r>
      <rPr>
        <b/>
        <sz val="11"/>
        <color theme="1"/>
        <rFont val="Arial"/>
        <family val="2"/>
      </rPr>
      <t xml:space="preserve">
</t>
    </r>
  </si>
  <si>
    <t xml:space="preserve">
Código formato PVCGF-04-08
Versión: 1.0
</t>
  </si>
  <si>
    <r>
      <t>MAXIMA CALIFICACION POSIBLE</t>
    </r>
    <r>
      <rPr>
        <sz val="10"/>
        <color indexed="8"/>
        <rFont val="Arial"/>
        <family val="2"/>
      </rPr>
      <t> </t>
    </r>
  </si>
  <si>
    <t>Proceso de gasto público
Hoja de calificación</t>
  </si>
  <si>
    <t>Regímenes Especiales, se exceptúan del Estatuto General de Contratación
• Manuales de contratación, instructivos, formatos de cumplimiento. 
• En el caso de la Corporación para el desarrollo de la productividad Bogotá - Región Investí In Bogotá según Acuerdo 210 de 2006 Concejo de Bogotá D.C. es una entidad sin ánimo de lucro cuya contratación se rige por las normas del derecho privado, y las demás normas que le sean aplicadas.
• Por la naturaleza jurídica de la Entidad : 
*Sector: establecimientos de Crédito, las Compañía de Seguros y las demás entidades financieras de carácter estatal. (parágrafo 2 del artículo 32 de la ley 80 de 1993, modificado por el artículo 15 de ley 1150 de 2007)
*Entidades Estatales que prestan el servicio de telecomunicaciones (Ley 80 de 1993, artículo 38).
*Servicios Públicos (Ley 42 de 1994, Artículos 31 y 32).
*Sector Eléctrico (ley 143 de 1994, Articulo 76)
*Aeronáutica Civil (ley 105 de 1994, Articulo 54)
*Empresas Sociales De Salud / Empresas Sociales del Estado (Ley 100 de 1993, Articulo 195, numeral 6)
* Sector de Televisión (Ley 182 de 1995 y ley 335 de 1996)
*Universidades Públicas (ley 21 y 30 de 1992) 
*Banco de la República (ley 31 de 1992)
*Fondo de Servicios Educativos (Ley 715 de 2001, Artículo 13).
*Empresas Industriales y Comerciales del Estado, las Sociedades de Economía Mixta, que desarrollen actividades comerciales en competencia con el sector privado y/o público nacional o internacional o en mercados regulados. (ley 1150 de 2007, Articulo 14, modificado por el Articulo 93 de la ley 1474 de 2011)</t>
  </si>
  <si>
    <r>
      <t xml:space="preserve">2.1 Datos Generales de la Evaluación.
</t>
    </r>
    <r>
      <rPr>
        <sz val="11"/>
        <color theme="1"/>
        <rFont val="Arial"/>
        <family val="2"/>
      </rPr>
      <t>En esta sección, el formato muestra de forma automática los datos generales tales como, nombre del sujeto de control, vigencia a auditar, la base o universo seleccionado en la hoja de materialidad, el Nivel de Riesgo de control fiscal en el Proceso de Gasto Público determinado en la hoja de Materialidad, el parámetro mínimo para emitir  concepto Favorable determinado en la hoja de materialidad, valor del universo determinado en materialidad, tamaño mínimo de muestra que se determinó por el porcentaje mínimo de muestra; el campo "</t>
    </r>
    <r>
      <rPr>
        <i/>
        <sz val="11"/>
        <color theme="1"/>
        <rFont val="Arial"/>
        <family val="2"/>
      </rPr>
      <t>Cumple la Muestra</t>
    </r>
    <r>
      <rPr>
        <sz val="11"/>
        <color theme="1"/>
        <rFont val="Arial"/>
        <family val="2"/>
      </rPr>
      <t>"que indica si las obligaciones tomadas en la muestra (contratos, resoluciones, órdenes de compra) tienen la representatividad suficiente para emitir concepto de la gestión de gasto público; y finalmente el campo de "</t>
    </r>
    <r>
      <rPr>
        <i/>
        <sz val="11"/>
        <color theme="1"/>
        <rFont val="Arial"/>
        <family val="2"/>
      </rPr>
      <t>Valor total auditado de la vigencia en peso</t>
    </r>
    <r>
      <rPr>
        <sz val="11"/>
        <color theme="1"/>
        <rFont val="Arial"/>
        <family val="2"/>
      </rPr>
      <t>s", el cual suma las cantidades de la totalidad de la muestra. Este dato se compara con el tamaño mínimo de la muestra para indicar si la muestra cumple con los mínimos.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</si>
</sst>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164" formatCode="_-&quot;$&quot;\ * #,##0.00_-;\-&quot;$&quot;\ * #,##0.00_-;_-&quot;$&quot;\ * &quot;-&quot;??_-;_-@_-"/>
    <numFmt numFmtId="165" formatCode="_(&quot;$&quot;* #,##0.00_);_(&quot;$&quot;* \(#,##0.00\);_(&quot;$&quot;* &quot;-&quot;??_);_(@_)"/>
    <numFmt numFmtId="166" formatCode="_(* #,##0.00_);_(* \(#,##0.00\);_(* &quot;-&quot;??_);_(@_)"/>
    <numFmt numFmtId="167" formatCode="_-* #,##0_-;\-* #,##0_-;_-* &quot;-&quot;??_-;_-@_-"/>
    <numFmt numFmtId="168" formatCode="_(* #,##0_);_(* \(#,##0\);_(* &quot;-&quot;??_);_(@_)"/>
    <numFmt numFmtId="169" formatCode="_-[$$-240A]* #,##0.00_-;\-[$$-240A]* #,##0.00_-;_-[$$-240A]* &quot;-&quot;??_-;_-@_-"/>
    <numFmt numFmtId="170" formatCode="d/mm/yyyy;@"/>
    <numFmt numFmtId="171" formatCode="0.0%"/>
    <numFmt numFmtId="172" formatCode="&quot;$&quot;#,##0.00"/>
    <numFmt numFmtId="173" formatCode="0.000%"/>
    <numFmt numFmtId="174" formatCode="0.0"/>
    <numFmt numFmtId="175" formatCode="_(&quot;$&quot;* #,##0_);_(&quot;$&quot;* \(#,##0\);_(&quot;$&quot;* &quot;-&quot;??_);_(@_)"/>
    <numFmt numFmtId="176" formatCode="_-&quot;$&quot;* #,##0_-;\-&quot;$&quot;* #,##0_-;_-&quot;$&quot;* &quot;-&quot;??_-;_-@_-"/>
    <numFmt numFmtId="177" formatCode="&quot;$&quot;#,##0"/>
  </numFmts>
  <fonts count="58" x14ac:knownFonts="1">
    <font>
      <sz val="11"/>
      <color theme="1"/>
      <name val="Calibri"/>
      <family val="2"/>
      <scheme val="minor"/>
    </font>
    <font>
      <sz val="11"/>
      <color theme="1"/>
      <name val="Calibri"/>
      <family val="2"/>
      <scheme val="minor"/>
    </font>
    <font>
      <sz val="11"/>
      <color rgb="FF9C0006"/>
      <name val="Calibri"/>
      <family val="2"/>
      <scheme val="minor"/>
    </font>
    <font>
      <sz val="11"/>
      <color indexed="8"/>
      <name val="Calibri"/>
      <family val="2"/>
    </font>
    <font>
      <sz val="10"/>
      <name val="Arial"/>
      <family val="2"/>
    </font>
    <font>
      <b/>
      <sz val="12"/>
      <name val="Arial"/>
      <family val="2"/>
    </font>
    <font>
      <b/>
      <sz val="18"/>
      <color rgb="FFFF0000"/>
      <name val="Arial"/>
      <family val="2"/>
    </font>
    <font>
      <b/>
      <sz val="14"/>
      <name val="Arial"/>
      <family val="2"/>
    </font>
    <font>
      <b/>
      <sz val="9"/>
      <name val="Arial"/>
      <family val="2"/>
    </font>
    <font>
      <sz val="12"/>
      <name val="Arial"/>
      <family val="2"/>
    </font>
    <font>
      <sz val="11"/>
      <color theme="1"/>
      <name val="Arial"/>
      <family val="2"/>
    </font>
    <font>
      <b/>
      <sz val="9"/>
      <color indexed="81"/>
      <name val="Tahoma"/>
      <family val="2"/>
    </font>
    <font>
      <sz val="9"/>
      <color indexed="81"/>
      <name val="Tahoma"/>
      <family val="2"/>
    </font>
    <font>
      <b/>
      <sz val="18"/>
      <name val="Arial"/>
      <family val="2"/>
    </font>
    <font>
      <sz val="11"/>
      <color theme="0"/>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sz val="12"/>
      <color theme="0"/>
      <name val="Arial"/>
      <family val="2"/>
    </font>
    <font>
      <b/>
      <sz val="18"/>
      <color theme="1"/>
      <name val="Arial"/>
      <family val="2"/>
    </font>
    <font>
      <b/>
      <sz val="11"/>
      <color theme="1"/>
      <name val="Arial"/>
      <family val="2"/>
    </font>
    <font>
      <u/>
      <sz val="11"/>
      <color theme="1"/>
      <name val="Arial"/>
      <family val="2"/>
    </font>
    <font>
      <b/>
      <sz val="14"/>
      <color rgb="FFFF0000"/>
      <name val="Arial"/>
      <family val="2"/>
    </font>
    <font>
      <u/>
      <sz val="11"/>
      <color theme="10"/>
      <name val="Calibri"/>
      <family val="2"/>
      <scheme val="minor"/>
    </font>
    <font>
      <sz val="11"/>
      <color theme="0" tint="-0.34998626667073579"/>
      <name val="Arial"/>
      <family val="2"/>
    </font>
    <font>
      <sz val="11"/>
      <name val="Arial"/>
      <family val="2"/>
    </font>
    <font>
      <b/>
      <sz val="11"/>
      <name val="Arial"/>
      <family val="2"/>
    </font>
    <font>
      <b/>
      <sz val="14"/>
      <color indexed="8"/>
      <name val="Arial"/>
      <family val="2"/>
    </font>
    <font>
      <b/>
      <sz val="10"/>
      <color rgb="FF000000"/>
      <name val="Arial"/>
      <family val="2"/>
    </font>
    <font>
      <b/>
      <sz val="9"/>
      <color rgb="FF000000"/>
      <name val="Arial"/>
      <family val="2"/>
    </font>
    <font>
      <sz val="9"/>
      <color rgb="FF000000"/>
      <name val="Arial"/>
      <family val="2"/>
    </font>
    <font>
      <sz val="10"/>
      <color rgb="FF000000"/>
      <name val="Arial"/>
      <family val="2"/>
    </font>
    <font>
      <sz val="8"/>
      <color rgb="FF000000"/>
      <name val="Segoe UI"/>
      <family val="2"/>
    </font>
    <font>
      <u/>
      <sz val="11"/>
      <color theme="10"/>
      <name val="Arial"/>
      <family val="2"/>
    </font>
    <font>
      <b/>
      <i/>
      <sz val="11"/>
      <color theme="1"/>
      <name val="Arial"/>
      <family val="2"/>
    </font>
    <font>
      <i/>
      <sz val="11"/>
      <color theme="1"/>
      <name val="Arial"/>
      <family val="2"/>
    </font>
    <font>
      <b/>
      <sz val="10"/>
      <color theme="1"/>
      <name val="Arial"/>
      <family val="2"/>
    </font>
    <font>
      <sz val="9"/>
      <color theme="1"/>
      <name val="Arial"/>
      <family val="2"/>
    </font>
    <font>
      <b/>
      <sz val="11"/>
      <color rgb="FF000000"/>
      <name val="Arial"/>
      <family val="2"/>
    </font>
    <font>
      <b/>
      <sz val="11"/>
      <color theme="1" tint="0.249977111117893"/>
      <name val="Arial"/>
      <family val="2"/>
    </font>
    <font>
      <b/>
      <u/>
      <sz val="11"/>
      <color theme="1"/>
      <name val="Arial"/>
      <family val="2"/>
    </font>
    <font>
      <sz val="11"/>
      <color rgb="FF000000"/>
      <name val="Arial"/>
      <family val="2"/>
    </font>
    <font>
      <sz val="11"/>
      <color theme="0"/>
      <name val="Arial"/>
      <family val="2"/>
    </font>
    <font>
      <sz val="11"/>
      <color theme="0" tint="-0.14999847407452621"/>
      <name val="Arial"/>
      <family val="2"/>
    </font>
    <font>
      <b/>
      <sz val="16"/>
      <name val="Arial"/>
      <family val="2"/>
    </font>
    <font>
      <b/>
      <sz val="20"/>
      <name val="Arial"/>
      <family val="2"/>
    </font>
    <font>
      <sz val="9"/>
      <color theme="1" tint="0.14999847407452621"/>
      <name val="Arial"/>
      <family val="2"/>
    </font>
    <font>
      <b/>
      <sz val="9"/>
      <color theme="1"/>
      <name val="Arial"/>
      <family val="2"/>
    </font>
    <font>
      <b/>
      <sz val="22"/>
      <name val="Arial"/>
      <family val="2"/>
    </font>
    <font>
      <sz val="10"/>
      <color theme="1"/>
      <name val="Arial"/>
      <family val="2"/>
    </font>
    <font>
      <b/>
      <sz val="26"/>
      <name val="Arial"/>
      <family val="2"/>
    </font>
    <font>
      <sz val="14"/>
      <name val="Arial"/>
      <family val="2"/>
    </font>
    <font>
      <sz val="8"/>
      <name val="Arial"/>
      <family val="2"/>
    </font>
    <font>
      <b/>
      <sz val="11"/>
      <color theme="0"/>
      <name val="Arial"/>
      <family val="2"/>
    </font>
    <font>
      <sz val="10"/>
      <color theme="0"/>
      <name val="Arial"/>
      <family val="2"/>
    </font>
    <font>
      <sz val="10"/>
      <color indexed="8"/>
      <name val="Arial"/>
      <family val="2"/>
    </font>
    <font>
      <sz val="10"/>
      <color rgb="FFFF0000"/>
      <name val="Arial"/>
      <family val="2"/>
    </font>
  </fonts>
  <fills count="38">
    <fill>
      <patternFill patternType="none"/>
    </fill>
    <fill>
      <patternFill patternType="gray125"/>
    </fill>
    <fill>
      <patternFill patternType="solid">
        <fgColor rgb="FFFFC7CE"/>
      </patternFill>
    </fill>
    <fill>
      <patternFill patternType="solid">
        <fgColor indexed="26"/>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D6DCE4"/>
        <bgColor indexed="64"/>
      </patternFill>
    </fill>
    <fill>
      <patternFill patternType="solid">
        <fgColor rgb="FFDDEBF7"/>
        <bgColor indexed="64"/>
      </patternFill>
    </fill>
    <fill>
      <patternFill patternType="solid">
        <fgColor rgb="FFFCE4D6"/>
        <bgColor indexed="64"/>
      </patternFill>
    </fill>
    <fill>
      <patternFill patternType="solid">
        <fgColor rgb="FFFFFF00"/>
        <bgColor indexed="64"/>
      </patternFill>
    </fill>
    <fill>
      <patternFill patternType="solid">
        <fgColor rgb="FFFF0000"/>
        <bgColor indexed="64"/>
      </patternFill>
    </fill>
    <fill>
      <patternFill patternType="solid">
        <fgColor theme="4"/>
      </patternFill>
    </fill>
    <fill>
      <patternFill patternType="solid">
        <fgColor theme="5"/>
      </patternFill>
    </fill>
    <fill>
      <patternFill patternType="solid">
        <fgColor theme="8" tint="0.39997558519241921"/>
        <bgColor indexed="64"/>
      </patternFill>
    </fill>
    <fill>
      <patternFill patternType="solid">
        <fgColor theme="4" tint="0.59999389629810485"/>
        <bgColor indexed="64"/>
      </patternFill>
    </fill>
    <fill>
      <patternFill patternType="solid">
        <fgColor rgb="FFD6BBEB"/>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theme="4" tint="0.79998168889431442"/>
      </patternFill>
    </fill>
    <fill>
      <patternFill patternType="solid">
        <fgColor theme="7" tint="0.79998168889431442"/>
        <bgColor theme="4"/>
      </patternFill>
    </fill>
    <fill>
      <patternFill patternType="solid">
        <fgColor them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s>
  <borders count="106">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3" borderId="1" applyNumberFormat="0" applyFont="0" applyAlignment="0" applyProtection="0"/>
    <xf numFmtId="166" fontId="3" fillId="0" borderId="0" applyFont="0" applyFill="0" applyBorder="0" applyAlignment="0" applyProtection="0"/>
    <xf numFmtId="0" fontId="1" fillId="0" borderId="0"/>
    <xf numFmtId="166"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3" fillId="0" borderId="0"/>
    <xf numFmtId="0" fontId="3" fillId="0" borderId="0"/>
    <xf numFmtId="0" fontId="4" fillId="0" borderId="0"/>
    <xf numFmtId="0" fontId="14" fillId="22" borderId="0" applyNumberFormat="0" applyBorder="0" applyAlignment="0" applyProtection="0"/>
    <xf numFmtId="0" fontId="14" fillId="2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164" fontId="1" fillId="0" borderId="0" applyFont="0" applyFill="0" applyBorder="0" applyAlignment="0" applyProtection="0"/>
  </cellStyleXfs>
  <cellXfs count="598">
    <xf numFmtId="0" fontId="0" fillId="0" borderId="0" xfId="0"/>
    <xf numFmtId="0" fontId="4" fillId="0" borderId="0" xfId="5" applyFont="1" applyAlignment="1" applyProtection="1">
      <alignment vertical="center"/>
      <protection locked="0"/>
    </xf>
    <xf numFmtId="49" fontId="5" fillId="0" borderId="0" xfId="5" applyNumberFormat="1" applyFont="1" applyAlignment="1" applyProtection="1">
      <alignment horizontal="center" vertical="center"/>
      <protection locked="0"/>
    </xf>
    <xf numFmtId="0" fontId="5" fillId="0" borderId="0" xfId="5" applyFont="1" applyAlignment="1" applyProtection="1">
      <alignment vertical="center"/>
      <protection locked="0"/>
    </xf>
    <xf numFmtId="14" fontId="5" fillId="0" borderId="0" xfId="5" applyNumberFormat="1" applyFont="1" applyAlignment="1" applyProtection="1">
      <alignment vertical="center"/>
      <protection locked="0"/>
    </xf>
    <xf numFmtId="171" fontId="5" fillId="0" borderId="0" xfId="7" applyNumberFormat="1" applyFont="1" applyAlignment="1" applyProtection="1">
      <alignment vertical="center"/>
      <protection locked="0"/>
    </xf>
    <xf numFmtId="172" fontId="5" fillId="0" borderId="0" xfId="7" applyNumberFormat="1" applyFont="1" applyAlignment="1" applyProtection="1">
      <alignment vertical="center"/>
      <protection locked="0"/>
    </xf>
    <xf numFmtId="171" fontId="5" fillId="0" borderId="0" xfId="7" applyNumberFormat="1" applyFont="1" applyFill="1" applyAlignment="1" applyProtection="1">
      <alignment vertical="center"/>
      <protection locked="0"/>
    </xf>
    <xf numFmtId="171" fontId="8" fillId="0" borderId="0" xfId="7" applyNumberFormat="1" applyFont="1" applyAlignment="1" applyProtection="1">
      <alignment vertical="center"/>
      <protection locked="0"/>
    </xf>
    <xf numFmtId="165" fontId="9" fillId="0" borderId="0" xfId="1" applyFont="1" applyAlignment="1" applyProtection="1">
      <alignment vertical="center"/>
      <protection locked="0"/>
    </xf>
    <xf numFmtId="0" fontId="9" fillId="0" borderId="0" xfId="5" applyFont="1" applyAlignment="1" applyProtection="1">
      <alignment vertical="center"/>
      <protection locked="0"/>
    </xf>
    <xf numFmtId="0" fontId="10" fillId="0" borderId="0" xfId="9" applyFont="1" applyAlignment="1" applyProtection="1">
      <alignment vertical="center"/>
      <protection locked="0"/>
    </xf>
    <xf numFmtId="9" fontId="6" fillId="0" borderId="0" xfId="2" applyFont="1" applyFill="1" applyBorder="1" applyAlignment="1" applyProtection="1">
      <alignment horizontal="center" vertical="center"/>
    </xf>
    <xf numFmtId="0" fontId="15" fillId="0" borderId="0" xfId="0" applyFont="1" applyAlignment="1" applyProtection="1">
      <alignment horizontal="right" vertical="center"/>
      <protection hidden="1"/>
    </xf>
    <xf numFmtId="0" fontId="10" fillId="0" borderId="0" xfId="0" applyFont="1" applyAlignment="1" applyProtection="1">
      <alignment wrapText="1"/>
      <protection hidden="1"/>
    </xf>
    <xf numFmtId="0" fontId="10" fillId="0" borderId="0" xfId="0" applyFont="1" applyProtection="1">
      <protection hidden="1"/>
    </xf>
    <xf numFmtId="176" fontId="15" fillId="0" borderId="0" xfId="0" applyNumberFormat="1" applyFont="1" applyProtection="1">
      <protection hidden="1"/>
    </xf>
    <xf numFmtId="10" fontId="15" fillId="0" borderId="0" xfId="0" applyNumberFormat="1" applyFont="1" applyAlignment="1" applyProtection="1">
      <alignment horizontal="center"/>
      <protection locked="0"/>
    </xf>
    <xf numFmtId="176" fontId="15" fillId="0" borderId="0" xfId="15" applyNumberFormat="1" applyFont="1" applyFill="1" applyBorder="1" applyAlignment="1" applyProtection="1">
      <alignment horizontal="center"/>
      <protection hidden="1"/>
    </xf>
    <xf numFmtId="0" fontId="15" fillId="0" borderId="0" xfId="0" applyFont="1" applyProtection="1">
      <protection hidden="1"/>
    </xf>
    <xf numFmtId="10" fontId="7" fillId="25" borderId="10" xfId="2" applyNumberFormat="1" applyFont="1" applyFill="1" applyBorder="1" applyAlignment="1" applyProtection="1">
      <alignment horizontal="center" vertical="center"/>
    </xf>
    <xf numFmtId="0" fontId="10" fillId="0" borderId="0" xfId="0" applyFont="1" applyAlignment="1" applyProtection="1">
      <alignment horizontal="right"/>
      <protection hidden="1"/>
    </xf>
    <xf numFmtId="0" fontId="15" fillId="7" borderId="4" xfId="0" applyFont="1" applyFill="1" applyBorder="1" applyAlignment="1" applyProtection="1">
      <alignment horizontal="center" vertical="center" wrapText="1"/>
      <protection hidden="1"/>
    </xf>
    <xf numFmtId="0" fontId="15" fillId="29" borderId="4" xfId="0" applyFont="1" applyFill="1" applyBorder="1" applyAlignment="1" applyProtection="1">
      <alignment horizontal="center" vertical="center" wrapText="1"/>
      <protection hidden="1"/>
    </xf>
    <xf numFmtId="0" fontId="7" fillId="24" borderId="4" xfId="12" applyFont="1" applyFill="1" applyBorder="1" applyAlignment="1" applyProtection="1">
      <alignment horizontal="center" vertical="center"/>
      <protection hidden="1"/>
    </xf>
    <xf numFmtId="0" fontId="16" fillId="0" borderId="4" xfId="0" applyFont="1" applyBorder="1" applyAlignment="1" applyProtection="1">
      <alignment horizontal="center" vertical="center" wrapText="1"/>
      <protection locked="0" hidden="1"/>
    </xf>
    <xf numFmtId="0" fontId="16" fillId="0" borderId="4" xfId="0" applyFont="1" applyBorder="1" applyAlignment="1" applyProtection="1">
      <alignment horizontal="center" vertical="center"/>
      <protection locked="0" hidden="1"/>
    </xf>
    <xf numFmtId="0" fontId="19" fillId="23" borderId="4" xfId="13" applyFont="1" applyBorder="1" applyAlignment="1" applyProtection="1">
      <alignment horizontal="center" vertical="center"/>
      <protection hidden="1"/>
    </xf>
    <xf numFmtId="177" fontId="20" fillId="25" borderId="4" xfId="2" applyNumberFormat="1" applyFont="1" applyFill="1" applyBorder="1" applyAlignment="1" applyProtection="1">
      <alignment horizontal="center" vertical="center"/>
      <protection hidden="1"/>
    </xf>
    <xf numFmtId="9" fontId="20" fillId="25" borderId="4" xfId="2" applyFont="1" applyFill="1" applyBorder="1" applyAlignment="1" applyProtection="1">
      <alignment horizontal="center" vertical="center"/>
      <protection hidden="1"/>
    </xf>
    <xf numFmtId="0" fontId="16" fillId="0" borderId="0" xfId="0" applyFont="1" applyProtection="1">
      <protection hidden="1"/>
    </xf>
    <xf numFmtId="10" fontId="23" fillId="0" borderId="0" xfId="2" applyNumberFormat="1" applyFont="1" applyFill="1" applyBorder="1" applyAlignment="1" applyProtection="1">
      <alignment horizontal="center" vertical="center"/>
    </xf>
    <xf numFmtId="10" fontId="7" fillId="25" borderId="33" xfId="2" applyNumberFormat="1" applyFont="1" applyFill="1" applyBorder="1" applyAlignment="1" applyProtection="1">
      <alignment horizontal="center" vertical="center"/>
    </xf>
    <xf numFmtId="0" fontId="25" fillId="0" borderId="34" xfId="0" applyFont="1" applyBorder="1" applyProtection="1">
      <protection hidden="1"/>
    </xf>
    <xf numFmtId="165" fontId="15" fillId="13" borderId="0" xfId="1" applyFont="1" applyFill="1" applyBorder="1" applyAlignment="1">
      <alignment wrapText="1"/>
    </xf>
    <xf numFmtId="0" fontId="10" fillId="0" borderId="14" xfId="0" applyFont="1" applyBorder="1" applyAlignment="1" applyProtection="1">
      <alignment horizontal="left"/>
      <protection hidden="1"/>
    </xf>
    <xf numFmtId="0" fontId="5" fillId="0" borderId="2" xfId="5" applyFont="1" applyBorder="1" applyAlignment="1" applyProtection="1">
      <alignment vertical="center"/>
      <protection locked="0"/>
    </xf>
    <xf numFmtId="171" fontId="19" fillId="0" borderId="0" xfId="7" applyNumberFormat="1" applyFont="1" applyAlignment="1" applyProtection="1">
      <alignment vertical="center"/>
    </xf>
    <xf numFmtId="0" fontId="26" fillId="13" borderId="0" xfId="12" applyFont="1" applyFill="1" applyBorder="1" applyAlignment="1" applyProtection="1">
      <alignment horizontal="left" vertical="top" wrapText="1"/>
      <protection locked="0" hidden="1"/>
    </xf>
    <xf numFmtId="0" fontId="21" fillId="25" borderId="84" xfId="0" applyFont="1" applyFill="1" applyBorder="1" applyAlignment="1" applyProtection="1">
      <alignment horizontal="center" vertical="center"/>
      <protection hidden="1"/>
    </xf>
    <xf numFmtId="44" fontId="21" fillId="0" borderId="77" xfId="14" applyNumberFormat="1" applyFont="1" applyBorder="1" applyAlignment="1" applyProtection="1">
      <alignment horizontal="center" vertical="center"/>
      <protection hidden="1"/>
    </xf>
    <xf numFmtId="44" fontId="21" fillId="0" borderId="78" xfId="14" applyNumberFormat="1" applyFont="1" applyBorder="1" applyAlignment="1" applyProtection="1">
      <alignment horizontal="center" vertical="center"/>
      <protection hidden="1"/>
    </xf>
    <xf numFmtId="44" fontId="7" fillId="13" borderId="72" xfId="12" applyNumberFormat="1" applyFont="1" applyFill="1" applyBorder="1" applyAlignment="1" applyProtection="1">
      <alignment horizontal="left" vertical="center" wrapText="1"/>
      <protection hidden="1"/>
    </xf>
    <xf numFmtId="165" fontId="32" fillId="0" borderId="4" xfId="0" applyNumberFormat="1" applyFont="1" applyBorder="1" applyAlignment="1">
      <alignment vertical="center" wrapText="1"/>
    </xf>
    <xf numFmtId="164" fontId="32" fillId="0" borderId="4" xfId="0" applyNumberFormat="1" applyFont="1" applyBorder="1" applyAlignment="1">
      <alignment vertical="center" wrapText="1"/>
    </xf>
    <xf numFmtId="0" fontId="30" fillId="37" borderId="84" xfId="0" applyFont="1" applyFill="1" applyBorder="1" applyAlignment="1">
      <alignment horizontal="center" vertical="center" wrapText="1"/>
    </xf>
    <xf numFmtId="165" fontId="32" fillId="0" borderId="77" xfId="0" applyNumberFormat="1" applyFont="1" applyBorder="1" applyAlignment="1">
      <alignment vertical="center" wrapText="1"/>
    </xf>
    <xf numFmtId="164" fontId="32" fillId="0" borderId="77" xfId="0" applyNumberFormat="1" applyFont="1" applyBorder="1" applyAlignment="1">
      <alignment vertical="center" wrapText="1"/>
    </xf>
    <xf numFmtId="165" fontId="32" fillId="0" borderId="78" xfId="0" applyNumberFormat="1" applyFont="1" applyBorder="1" applyAlignment="1">
      <alignment vertical="center" wrapText="1"/>
    </xf>
    <xf numFmtId="165" fontId="32" fillId="0" borderId="85" xfId="0" applyNumberFormat="1" applyFont="1" applyBorder="1" applyAlignment="1">
      <alignment vertical="center" wrapText="1"/>
    </xf>
    <xf numFmtId="165" fontId="32" fillId="0" borderId="68" xfId="0" applyNumberFormat="1" applyFont="1" applyBorder="1" applyAlignment="1">
      <alignment vertical="center" wrapText="1"/>
    </xf>
    <xf numFmtId="0" fontId="29" fillId="37" borderId="74" xfId="0" applyFont="1" applyFill="1" applyBorder="1" applyAlignment="1">
      <alignment horizontal="center" vertical="center" wrapText="1"/>
    </xf>
    <xf numFmtId="0" fontId="19" fillId="22" borderId="21" xfId="12" applyFont="1" applyBorder="1" applyAlignment="1" applyProtection="1">
      <alignment horizontal="center" vertical="center" wrapText="1"/>
      <protection locked="0" hidden="1"/>
    </xf>
    <xf numFmtId="0" fontId="21" fillId="0" borderId="4" xfId="0" applyFont="1" applyBorder="1" applyAlignment="1" applyProtection="1">
      <alignment vertical="top" wrapText="1"/>
      <protection locked="0" hidden="1"/>
    </xf>
    <xf numFmtId="0" fontId="10" fillId="13" borderId="0" xfId="0" applyFont="1" applyFill="1"/>
    <xf numFmtId="0" fontId="10" fillId="0" borderId="0" xfId="0" applyFont="1"/>
    <xf numFmtId="0" fontId="37" fillId="29" borderId="60" xfId="0" applyFont="1" applyFill="1" applyBorder="1" applyAlignment="1">
      <alignment horizontal="center" vertical="top"/>
    </xf>
    <xf numFmtId="0" fontId="37" fillId="0" borderId="4" xfId="0" applyFont="1" applyBorder="1" applyAlignment="1" applyProtection="1">
      <alignment vertical="top" wrapText="1"/>
      <protection locked="0" hidden="1"/>
    </xf>
    <xf numFmtId="0" fontId="16" fillId="0" borderId="4" xfId="0" applyFont="1" applyBorder="1" applyAlignment="1">
      <alignment vertical="center" wrapText="1"/>
    </xf>
    <xf numFmtId="0" fontId="10" fillId="0" borderId="4" xfId="0" applyFont="1" applyBorder="1" applyAlignment="1">
      <alignment horizontal="center"/>
    </xf>
    <xf numFmtId="0" fontId="10" fillId="13" borderId="0" xfId="0" applyFont="1" applyFill="1" applyProtection="1">
      <protection hidden="1"/>
    </xf>
    <xf numFmtId="0" fontId="18" fillId="13" borderId="0" xfId="0" applyFont="1" applyFill="1" applyAlignment="1" applyProtection="1">
      <alignment horizontal="center" vertical="center"/>
      <protection hidden="1"/>
    </xf>
    <xf numFmtId="0" fontId="10" fillId="13" borderId="0" xfId="0" applyFont="1" applyFill="1" applyProtection="1">
      <protection locked="0"/>
    </xf>
    <xf numFmtId="0" fontId="10" fillId="13" borderId="0" xfId="0" applyFont="1" applyFill="1" applyAlignment="1" applyProtection="1">
      <alignment horizontal="center"/>
      <protection hidden="1"/>
    </xf>
    <xf numFmtId="0" fontId="10" fillId="13" borderId="0" xfId="0" applyFont="1" applyFill="1" applyAlignment="1" applyProtection="1">
      <alignment horizontal="center"/>
      <protection locked="0"/>
    </xf>
    <xf numFmtId="0" fontId="29" fillId="18" borderId="71" xfId="0" applyFont="1" applyFill="1" applyBorder="1" applyAlignment="1">
      <alignment horizontal="center" vertical="center" wrapText="1"/>
    </xf>
    <xf numFmtId="0" fontId="29" fillId="18" borderId="72" xfId="0" applyFont="1" applyFill="1" applyBorder="1" applyAlignment="1">
      <alignment horizontal="center" vertical="center" wrapText="1"/>
    </xf>
    <xf numFmtId="0" fontId="10" fillId="0" borderId="15" xfId="0" applyFont="1" applyBorder="1"/>
    <xf numFmtId="164" fontId="10" fillId="0" borderId="15" xfId="17" applyFont="1" applyBorder="1"/>
    <xf numFmtId="10" fontId="10" fillId="0" borderId="15" xfId="2" applyNumberFormat="1" applyFont="1" applyBorder="1"/>
    <xf numFmtId="171" fontId="10" fillId="0" borderId="75" xfId="2" applyNumberFormat="1" applyFont="1" applyBorder="1"/>
    <xf numFmtId="0" fontId="10" fillId="0" borderId="4" xfId="0" applyFont="1" applyBorder="1"/>
    <xf numFmtId="164" fontId="10" fillId="0" borderId="4" xfId="17" applyFont="1" applyBorder="1"/>
    <xf numFmtId="0" fontId="10" fillId="0" borderId="21" xfId="0" applyFont="1" applyBorder="1"/>
    <xf numFmtId="164" fontId="10" fillId="0" borderId="21" xfId="17" applyFont="1" applyBorder="1"/>
    <xf numFmtId="0" fontId="10" fillId="0" borderId="80" xfId="0" applyFont="1" applyBorder="1"/>
    <xf numFmtId="164" fontId="10" fillId="0" borderId="80" xfId="17" applyFont="1" applyBorder="1"/>
    <xf numFmtId="10" fontId="10" fillId="0" borderId="25" xfId="2" applyNumberFormat="1" applyFont="1" applyBorder="1"/>
    <xf numFmtId="171" fontId="10" fillId="0" borderId="105" xfId="2" applyNumberFormat="1" applyFont="1" applyBorder="1"/>
    <xf numFmtId="0" fontId="10" fillId="13" borderId="82" xfId="0" applyFont="1" applyFill="1" applyBorder="1"/>
    <xf numFmtId="1" fontId="10" fillId="0" borderId="83" xfId="1" applyNumberFormat="1" applyFont="1" applyBorder="1"/>
    <xf numFmtId="165" fontId="10" fillId="0" borderId="83" xfId="1" applyFont="1" applyBorder="1"/>
    <xf numFmtId="10" fontId="10" fillId="0" borderId="71" xfId="0" applyNumberFormat="1" applyFont="1" applyBorder="1"/>
    <xf numFmtId="171" fontId="10" fillId="0" borderId="72" xfId="2" applyNumberFormat="1" applyFont="1" applyBorder="1"/>
    <xf numFmtId="0" fontId="29" fillId="18" borderId="74" xfId="0" applyFont="1" applyFill="1" applyBorder="1" applyAlignment="1">
      <alignment horizontal="center" vertical="center" wrapText="1"/>
    </xf>
    <xf numFmtId="0" fontId="10" fillId="0" borderId="15" xfId="0" applyFont="1" applyBorder="1" applyAlignment="1">
      <alignment vertical="center"/>
    </xf>
    <xf numFmtId="164" fontId="10" fillId="0" borderId="74" xfId="17" applyFont="1" applyBorder="1"/>
    <xf numFmtId="171" fontId="10" fillId="0" borderId="74" xfId="2" applyNumberFormat="1" applyFont="1" applyBorder="1"/>
    <xf numFmtId="171" fontId="10" fillId="0" borderId="103" xfId="2" applyNumberFormat="1" applyFont="1" applyBorder="1"/>
    <xf numFmtId="0" fontId="10" fillId="0" borderId="4" xfId="0" applyFont="1" applyBorder="1" applyAlignment="1">
      <alignment vertical="center"/>
    </xf>
    <xf numFmtId="171" fontId="10" fillId="0" borderId="4" xfId="2" applyNumberFormat="1" applyFont="1" applyBorder="1"/>
    <xf numFmtId="171" fontId="10" fillId="0" borderId="78" xfId="2" applyNumberFormat="1" applyFont="1" applyBorder="1"/>
    <xf numFmtId="0" fontId="10" fillId="0" borderId="80" xfId="0" applyFont="1" applyBorder="1" applyAlignment="1">
      <alignment vertical="center"/>
    </xf>
    <xf numFmtId="171" fontId="10" fillId="0" borderId="21" xfId="2" applyNumberFormat="1" applyFont="1" applyBorder="1"/>
    <xf numFmtId="171" fontId="10" fillId="0" borderId="81" xfId="2" applyNumberFormat="1" applyFont="1" applyBorder="1"/>
    <xf numFmtId="0" fontId="10" fillId="0" borderId="83" xfId="0" applyFont="1" applyBorder="1"/>
    <xf numFmtId="165" fontId="10" fillId="0" borderId="71" xfId="1" applyFont="1" applyBorder="1"/>
    <xf numFmtId="9" fontId="10" fillId="0" borderId="71" xfId="2" applyFont="1" applyBorder="1"/>
    <xf numFmtId="0" fontId="10" fillId="13" borderId="0" xfId="0" applyFont="1" applyFill="1" applyBorder="1"/>
    <xf numFmtId="0" fontId="37" fillId="12" borderId="73" xfId="0" applyFont="1" applyFill="1" applyBorder="1" applyAlignment="1">
      <alignment horizontal="center" vertical="center" wrapText="1"/>
    </xf>
    <xf numFmtId="0" fontId="37" fillId="12" borderId="74" xfId="0" applyFont="1" applyFill="1" applyBorder="1" applyAlignment="1">
      <alignment horizontal="center" vertical="center" wrapText="1"/>
    </xf>
    <xf numFmtId="0" fontId="37" fillId="12" borderId="84" xfId="0" applyFont="1" applyFill="1" applyBorder="1" applyAlignment="1">
      <alignment horizontal="center" vertical="center" wrapText="1"/>
    </xf>
    <xf numFmtId="0" fontId="10" fillId="0" borderId="76" xfId="0" applyFont="1" applyBorder="1" applyAlignment="1">
      <alignment horizontal="center"/>
    </xf>
    <xf numFmtId="164" fontId="10" fillId="0" borderId="77" xfId="17" applyFont="1" applyBorder="1"/>
    <xf numFmtId="164" fontId="10" fillId="0" borderId="77" xfId="17" applyFont="1" applyBorder="1" applyAlignment="1">
      <alignment vertical="center"/>
    </xf>
    <xf numFmtId="0" fontId="10" fillId="0" borderId="89" xfId="0" applyFont="1" applyBorder="1" applyAlignment="1">
      <alignment horizontal="center"/>
    </xf>
    <xf numFmtId="164" fontId="10" fillId="0" borderId="78" xfId="17" applyFont="1" applyBorder="1"/>
    <xf numFmtId="0" fontId="10" fillId="0" borderId="79" xfId="0" applyFont="1" applyBorder="1" applyAlignment="1">
      <alignment horizontal="center"/>
    </xf>
    <xf numFmtId="164" fontId="10" fillId="0" borderId="81" xfId="17" applyFont="1" applyBorder="1"/>
    <xf numFmtId="0" fontId="21" fillId="0" borderId="67" xfId="0" applyFont="1" applyBorder="1" applyAlignment="1">
      <alignment horizontal="center"/>
    </xf>
    <xf numFmtId="164" fontId="10" fillId="0" borderId="67" xfId="17" applyFont="1" applyBorder="1"/>
    <xf numFmtId="0" fontId="37" fillId="34" borderId="88" xfId="0" applyFont="1" applyFill="1" applyBorder="1" applyAlignment="1">
      <alignment horizontal="center" vertical="center" wrapText="1"/>
    </xf>
    <xf numFmtId="0" fontId="37" fillId="34" borderId="15" xfId="0" applyFont="1" applyFill="1" applyBorder="1" applyAlignment="1">
      <alignment horizontal="center" vertical="center" wrapText="1"/>
    </xf>
    <xf numFmtId="165" fontId="10" fillId="0" borderId="77" xfId="1" applyFont="1" applyBorder="1"/>
    <xf numFmtId="164" fontId="10" fillId="0" borderId="77" xfId="17" applyFont="1" applyFill="1" applyBorder="1" applyAlignment="1">
      <alignment vertical="center"/>
    </xf>
    <xf numFmtId="164" fontId="10" fillId="0" borderId="81" xfId="17" applyFont="1" applyBorder="1" applyAlignment="1">
      <alignment vertical="center"/>
    </xf>
    <xf numFmtId="0" fontId="21" fillId="0" borderId="86" xfId="0" applyFont="1" applyBorder="1" applyAlignment="1">
      <alignment horizontal="center" vertical="center" wrapText="1"/>
    </xf>
    <xf numFmtId="164" fontId="10" fillId="0" borderId="71" xfId="17" applyFont="1" applyBorder="1"/>
    <xf numFmtId="165" fontId="10" fillId="0" borderId="72" xfId="1" applyFont="1" applyBorder="1"/>
    <xf numFmtId="164" fontId="42" fillId="0" borderId="21" xfId="0" applyNumberFormat="1" applyFont="1" applyBorder="1" applyAlignment="1">
      <alignment vertical="center" wrapText="1"/>
    </xf>
    <xf numFmtId="0" fontId="10" fillId="13" borderId="0" xfId="0" applyFont="1" applyFill="1" applyAlignment="1">
      <alignment horizontal="left"/>
    </xf>
    <xf numFmtId="0" fontId="15" fillId="0" borderId="4" xfId="0" applyFont="1" applyBorder="1" applyAlignment="1">
      <alignment vertical="center" wrapText="1"/>
    </xf>
    <xf numFmtId="0" fontId="21" fillId="0" borderId="0" xfId="0" applyFont="1" applyProtection="1">
      <protection hidden="1"/>
    </xf>
    <xf numFmtId="0" fontId="5" fillId="0" borderId="0" xfId="0" applyFont="1" applyAlignment="1" applyProtection="1">
      <alignment vertical="center"/>
      <protection hidden="1"/>
    </xf>
    <xf numFmtId="0" fontId="10" fillId="0" borderId="0" xfId="0" applyFont="1" applyProtection="1">
      <protection locked="0"/>
    </xf>
    <xf numFmtId="0" fontId="21" fillId="0" borderId="0" xfId="0" applyFont="1" applyAlignment="1" applyProtection="1">
      <alignment horizontal="right"/>
      <protection locked="0"/>
    </xf>
    <xf numFmtId="0" fontId="10" fillId="0" borderId="87" xfId="0" applyFont="1" applyBorder="1" applyProtection="1">
      <protection hidden="1"/>
    </xf>
    <xf numFmtId="0" fontId="10" fillId="0" borderId="91" xfId="0" applyFont="1" applyBorder="1" applyProtection="1">
      <protection hidden="1"/>
    </xf>
    <xf numFmtId="0" fontId="21" fillId="0" borderId="0" xfId="0" applyFont="1" applyAlignment="1" applyProtection="1">
      <alignment horizontal="center"/>
      <protection hidden="1"/>
    </xf>
    <xf numFmtId="0" fontId="19" fillId="0" borderId="91" xfId="0" applyFont="1" applyBorder="1" applyAlignment="1" applyProtection="1">
      <alignment vertical="center"/>
      <protection hidden="1"/>
    </xf>
    <xf numFmtId="0" fontId="43" fillId="0" borderId="91" xfId="0" applyFont="1" applyBorder="1" applyProtection="1">
      <protection hidden="1"/>
    </xf>
    <xf numFmtId="0" fontId="38" fillId="0" borderId="0" xfId="0" applyFont="1" applyProtection="1">
      <protection hidden="1"/>
    </xf>
    <xf numFmtId="0" fontId="21" fillId="10" borderId="4" xfId="0" applyFont="1" applyFill="1" applyBorder="1" applyAlignment="1" applyProtection="1">
      <alignment horizontal="center" vertical="center"/>
      <protection hidden="1"/>
    </xf>
    <xf numFmtId="167" fontId="26" fillId="0" borderId="0" xfId="4" applyNumberFormat="1" applyFont="1" applyAlignment="1" applyProtection="1">
      <alignment horizontal="center" vertical="center"/>
      <protection locked="0"/>
    </xf>
    <xf numFmtId="167" fontId="26" fillId="16" borderId="0" xfId="4" applyNumberFormat="1" applyFont="1" applyFill="1" applyAlignment="1" applyProtection="1">
      <alignment horizontal="center" vertical="center"/>
      <protection locked="0"/>
    </xf>
    <xf numFmtId="175" fontId="10" fillId="0" borderId="0" xfId="1" applyNumberFormat="1" applyFont="1" applyProtection="1">
      <protection hidden="1"/>
    </xf>
    <xf numFmtId="0" fontId="41" fillId="13" borderId="0" xfId="0" applyFont="1" applyFill="1" applyProtection="1">
      <protection hidden="1"/>
    </xf>
    <xf numFmtId="0" fontId="10" fillId="0" borderId="0" xfId="0" quotePrefix="1" applyFont="1" applyProtection="1">
      <protection hidden="1"/>
    </xf>
    <xf numFmtId="0" fontId="10" fillId="0" borderId="0" xfId="0" applyFont="1" applyAlignment="1" applyProtection="1">
      <alignment horizontal="center"/>
      <protection hidden="1"/>
    </xf>
    <xf numFmtId="174" fontId="26" fillId="0" borderId="0" xfId="2" applyNumberFormat="1" applyFont="1" applyAlignment="1" applyProtection="1">
      <alignment horizontal="center" vertical="center"/>
      <protection locked="0"/>
    </xf>
    <xf numFmtId="9" fontId="26" fillId="16" borderId="0" xfId="2" applyFont="1" applyFill="1" applyAlignment="1" applyProtection="1">
      <alignment horizontal="center" vertical="center"/>
      <protection locked="0"/>
    </xf>
    <xf numFmtId="9" fontId="26" fillId="0" borderId="0" xfId="2" applyFont="1" applyAlignment="1" applyProtection="1">
      <alignment horizontal="center" vertical="center"/>
      <protection locked="0"/>
    </xf>
    <xf numFmtId="10" fontId="26" fillId="16" borderId="0" xfId="2" applyNumberFormat="1" applyFont="1" applyFill="1" applyAlignment="1" applyProtection="1">
      <alignment horizontal="center" vertical="center"/>
      <protection locked="0"/>
    </xf>
    <xf numFmtId="10" fontId="26" fillId="0" borderId="0" xfId="2" applyNumberFormat="1" applyFont="1" applyAlignment="1" applyProtection="1">
      <alignment horizontal="center" vertical="center"/>
      <protection locked="0"/>
    </xf>
    <xf numFmtId="44" fontId="18" fillId="0" borderId="0" xfId="14" applyFont="1" applyFill="1" applyBorder="1" applyAlignment="1" applyProtection="1">
      <protection hidden="1"/>
    </xf>
    <xf numFmtId="0" fontId="10" fillId="0" borderId="0" xfId="0" applyFont="1" applyAlignment="1" applyProtection="1">
      <alignment horizontal="justify" vertical="top" wrapText="1"/>
      <protection locked="0"/>
    </xf>
    <xf numFmtId="0" fontId="10" fillId="0" borderId="0" xfId="0" applyFont="1" applyAlignment="1" applyProtection="1">
      <alignment horizontal="right" vertical="top"/>
      <protection locked="0"/>
    </xf>
    <xf numFmtId="176" fontId="10" fillId="0" borderId="0" xfId="14" applyNumberFormat="1" applyFont="1" applyFill="1" applyBorder="1" applyAlignment="1" applyProtection="1">
      <alignment horizontal="justify" vertical="top" wrapText="1"/>
      <protection locked="0"/>
    </xf>
    <xf numFmtId="9" fontId="26" fillId="0" borderId="0" xfId="2" applyFont="1" applyAlignment="1" applyProtection="1">
      <alignment horizontal="right" vertical="center"/>
      <protection locked="0"/>
    </xf>
    <xf numFmtId="167" fontId="44" fillId="0" borderId="0" xfId="4" applyNumberFormat="1" applyFont="1" applyAlignment="1" applyProtection="1">
      <alignment horizontal="center" vertical="center"/>
      <protection locked="0"/>
    </xf>
    <xf numFmtId="1" fontId="44" fillId="16" borderId="0" xfId="2" applyNumberFormat="1" applyFont="1" applyFill="1" applyAlignment="1" applyProtection="1">
      <alignment horizontal="center" vertical="center"/>
      <protection locked="0"/>
    </xf>
    <xf numFmtId="1" fontId="44" fillId="0" borderId="0" xfId="2" applyNumberFormat="1" applyFont="1" applyAlignment="1" applyProtection="1">
      <alignment horizontal="center" vertical="center"/>
      <protection locked="0"/>
    </xf>
    <xf numFmtId="0" fontId="21" fillId="0" borderId="0" xfId="0" applyFont="1" applyAlignment="1" applyProtection="1">
      <alignment horizontal="right" vertical="top" wrapText="1"/>
      <protection locked="0"/>
    </xf>
    <xf numFmtId="9" fontId="21" fillId="0" borderId="0" xfId="0" applyNumberFormat="1" applyFont="1" applyAlignment="1" applyProtection="1">
      <alignment horizontal="right" vertical="top" wrapText="1"/>
      <protection locked="0"/>
    </xf>
    <xf numFmtId="0" fontId="21" fillId="0" borderId="0" xfId="0" applyFont="1" applyAlignment="1" applyProtection="1">
      <alignment horizontal="right"/>
      <protection hidden="1"/>
    </xf>
    <xf numFmtId="176" fontId="21" fillId="0" borderId="0" xfId="0" applyNumberFormat="1" applyFont="1" applyAlignment="1" applyProtection="1">
      <alignment horizontal="right"/>
      <protection hidden="1"/>
    </xf>
    <xf numFmtId="10" fontId="26" fillId="0" borderId="37" xfId="2" applyNumberFormat="1" applyFont="1" applyBorder="1" applyAlignment="1" applyProtection="1">
      <alignment horizontal="center" vertical="center"/>
      <protection locked="0"/>
    </xf>
    <xf numFmtId="0" fontId="10" fillId="0" borderId="37" xfId="0" applyFont="1" applyBorder="1" applyProtection="1">
      <protection hidden="1"/>
    </xf>
    <xf numFmtId="0" fontId="15" fillId="0" borderId="0" xfId="0" applyFont="1" applyAlignment="1" applyProtection="1">
      <alignment horizontal="right" vertical="top" wrapText="1"/>
      <protection locked="0"/>
    </xf>
    <xf numFmtId="9" fontId="15" fillId="0" borderId="0" xfId="0" applyNumberFormat="1" applyFont="1" applyAlignment="1" applyProtection="1">
      <alignment horizontal="right" vertical="top" wrapText="1"/>
      <protection locked="0"/>
    </xf>
    <xf numFmtId="167" fontId="26" fillId="9" borderId="0" xfId="4" applyNumberFormat="1" applyFont="1" applyFill="1" applyAlignment="1" applyProtection="1">
      <alignment horizontal="center" vertical="center"/>
      <protection locked="0"/>
    </xf>
    <xf numFmtId="176" fontId="15" fillId="0" borderId="0" xfId="14" applyNumberFormat="1" applyFont="1" applyFill="1" applyBorder="1" applyAlignment="1" applyProtection="1">
      <alignment horizontal="right" vertical="top" wrapText="1"/>
      <protection locked="0"/>
    </xf>
    <xf numFmtId="0" fontId="17" fillId="0" borderId="0" xfId="0" applyFont="1" applyAlignment="1" applyProtection="1">
      <alignment horizontal="center"/>
      <protection hidden="1"/>
    </xf>
    <xf numFmtId="9" fontId="10" fillId="0" borderId="0" xfId="0" applyNumberFormat="1" applyFont="1" applyAlignment="1" applyProtection="1">
      <alignment horizontal="center"/>
      <protection hidden="1"/>
    </xf>
    <xf numFmtId="9" fontId="26"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0" fontId="26" fillId="0" borderId="0" xfId="0" applyNumberFormat="1" applyFont="1" applyAlignment="1" applyProtection="1">
      <alignment horizontal="center"/>
      <protection hidden="1"/>
    </xf>
    <xf numFmtId="173" fontId="26" fillId="0" borderId="0" xfId="2" applyNumberFormat="1" applyFont="1" applyAlignment="1" applyProtection="1">
      <alignment horizontal="center" vertical="center"/>
      <protection locked="0"/>
    </xf>
    <xf numFmtId="9" fontId="21" fillId="0" borderId="0" xfId="0" applyNumberFormat="1" applyFont="1" applyAlignment="1" applyProtection="1">
      <alignment horizontal="center"/>
      <protection hidden="1"/>
    </xf>
    <xf numFmtId="171" fontId="26" fillId="0" borderId="0" xfId="2" applyNumberFormat="1" applyFont="1" applyAlignment="1" applyProtection="1">
      <alignment horizontal="center" vertical="center"/>
      <protection locked="0"/>
    </xf>
    <xf numFmtId="167" fontId="26" fillId="21" borderId="0" xfId="4" applyNumberFormat="1" applyFont="1" applyFill="1" applyAlignment="1" applyProtection="1">
      <alignment horizontal="center" vertical="center"/>
      <protection locked="0"/>
    </xf>
    <xf numFmtId="172" fontId="10" fillId="0" borderId="0" xfId="1" applyNumberFormat="1" applyFont="1" applyProtection="1">
      <protection hidden="1"/>
    </xf>
    <xf numFmtId="9" fontId="26" fillId="0" borderId="20" xfId="2" applyFont="1" applyBorder="1" applyAlignment="1" applyProtection="1">
      <alignment horizontal="center" vertical="center"/>
      <protection locked="0"/>
    </xf>
    <xf numFmtId="9" fontId="10" fillId="0" borderId="0" xfId="2" applyFont="1" applyFill="1" applyBorder="1" applyAlignment="1" applyProtection="1">
      <alignment horizontal="center"/>
      <protection locked="0" hidden="1"/>
    </xf>
    <xf numFmtId="176" fontId="10" fillId="0" borderId="0" xfId="15" applyNumberFormat="1" applyFont="1" applyFill="1" applyBorder="1" applyProtection="1">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center" vertical="center" wrapText="1"/>
      <protection hidden="1"/>
    </xf>
    <xf numFmtId="9" fontId="10" fillId="0" borderId="0" xfId="2" applyFont="1" applyFill="1" applyBorder="1" applyAlignment="1" applyProtection="1">
      <alignment horizontal="center"/>
      <protection hidden="1"/>
    </xf>
    <xf numFmtId="0" fontId="15" fillId="0" borderId="4" xfId="0" applyFont="1" applyBorder="1" applyAlignment="1" applyProtection="1">
      <alignment vertical="top" wrapText="1"/>
      <protection locked="0" hidden="1"/>
    </xf>
    <xf numFmtId="0" fontId="10" fillId="0" borderId="17" xfId="0" applyFont="1" applyBorder="1" applyProtection="1">
      <protection hidden="1"/>
    </xf>
    <xf numFmtId="167" fontId="26" fillId="0" borderId="0" xfId="4" applyNumberFormat="1" applyFont="1" applyAlignment="1" applyProtection="1">
      <alignment vertical="center"/>
      <protection locked="0"/>
    </xf>
    <xf numFmtId="0" fontId="26" fillId="0" borderId="0" xfId="5" applyFont="1" applyAlignment="1" applyProtection="1">
      <alignment vertical="center"/>
      <protection locked="0"/>
    </xf>
    <xf numFmtId="167" fontId="9" fillId="0" borderId="51" xfId="4" applyNumberFormat="1" applyFont="1" applyBorder="1" applyAlignment="1" applyProtection="1">
      <alignment horizontal="center" vertical="center" wrapText="1"/>
      <protection locked="0"/>
    </xf>
    <xf numFmtId="167" fontId="9" fillId="0" borderId="0" xfId="4" applyNumberFormat="1" applyFont="1" applyAlignment="1" applyProtection="1">
      <alignment horizontal="center" vertical="center" wrapText="1"/>
      <protection locked="0"/>
    </xf>
    <xf numFmtId="175" fontId="9" fillId="0" borderId="0" xfId="1" applyNumberFormat="1" applyFont="1" applyAlignment="1" applyProtection="1">
      <alignment horizontal="center" vertical="center" wrapText="1"/>
      <protection locked="0"/>
    </xf>
    <xf numFmtId="0" fontId="5" fillId="4" borderId="50" xfId="3" applyFont="1" applyFill="1" applyBorder="1" applyAlignment="1" applyProtection="1">
      <alignment horizontal="left" vertical="center" wrapText="1"/>
    </xf>
    <xf numFmtId="167" fontId="4" fillId="0" borderId="0" xfId="4" applyNumberFormat="1" applyFont="1" applyAlignment="1" applyProtection="1">
      <alignment horizontal="center" vertical="center" wrapText="1"/>
      <protection locked="0"/>
    </xf>
    <xf numFmtId="167" fontId="4" fillId="0" borderId="0" xfId="4" applyNumberFormat="1" applyFont="1" applyAlignment="1" applyProtection="1">
      <alignment horizontal="center" vertical="center"/>
      <protection locked="0"/>
    </xf>
    <xf numFmtId="167" fontId="4" fillId="0" borderId="0" xfId="4" applyNumberFormat="1" applyFont="1" applyAlignment="1" applyProtection="1">
      <alignment vertical="center"/>
      <protection locked="0"/>
    </xf>
    <xf numFmtId="0" fontId="5" fillId="4" borderId="17" xfId="3" applyFont="1" applyFill="1" applyBorder="1" applyAlignment="1" applyProtection="1">
      <alignment horizontal="left" vertical="center" wrapText="1"/>
    </xf>
    <xf numFmtId="167" fontId="9" fillId="0" borderId="52" xfId="4" applyNumberFormat="1" applyFont="1" applyBorder="1" applyAlignment="1" applyProtection="1">
      <alignment horizontal="center" vertical="center" wrapText="1"/>
      <protection locked="0"/>
    </xf>
    <xf numFmtId="49" fontId="5" fillId="6" borderId="20" xfId="5" applyNumberFormat="1" applyFont="1" applyFill="1" applyBorder="1" applyAlignment="1">
      <alignment vertical="center" wrapText="1"/>
    </xf>
    <xf numFmtId="167" fontId="27" fillId="7" borderId="6" xfId="4" applyNumberFormat="1" applyFont="1" applyFill="1" applyBorder="1" applyAlignment="1" applyProtection="1">
      <alignment horizontal="center" vertical="center" wrapText="1"/>
    </xf>
    <xf numFmtId="167" fontId="27" fillId="7" borderId="7" xfId="4" applyNumberFormat="1" applyFont="1" applyFill="1" applyBorder="1" applyAlignment="1" applyProtection="1">
      <alignment horizontal="center" vertical="center" wrapText="1"/>
    </xf>
    <xf numFmtId="167" fontId="27" fillId="7" borderId="8" xfId="4" applyNumberFormat="1" applyFont="1" applyFill="1" applyBorder="1" applyAlignment="1" applyProtection="1">
      <alignment horizontal="center" vertical="center" wrapText="1"/>
    </xf>
    <xf numFmtId="167" fontId="27" fillId="7" borderId="9" xfId="4" applyNumberFormat="1" applyFont="1" applyFill="1" applyBorder="1" applyAlignment="1" applyProtection="1">
      <alignment horizontal="center" vertical="center" wrapText="1"/>
    </xf>
    <xf numFmtId="49" fontId="5" fillId="6" borderId="50" xfId="5" applyNumberFormat="1" applyFont="1" applyFill="1" applyBorder="1" applyAlignment="1">
      <alignment horizontal="left" vertical="center" wrapText="1"/>
    </xf>
    <xf numFmtId="49" fontId="9" fillId="7" borderId="49" xfId="4" applyNumberFormat="1" applyFont="1" applyFill="1" applyBorder="1" applyAlignment="1" applyProtection="1">
      <alignment horizontal="center" vertical="center" wrapText="1"/>
      <protection locked="0"/>
    </xf>
    <xf numFmtId="49" fontId="9" fillId="7" borderId="12" xfId="4" applyNumberFormat="1" applyFont="1" applyFill="1" applyBorder="1" applyAlignment="1" applyProtection="1">
      <alignment horizontal="center" vertical="center" wrapText="1"/>
      <protection locked="0"/>
    </xf>
    <xf numFmtId="49" fontId="9" fillId="7" borderId="12" xfId="4" applyNumberFormat="1" applyFont="1" applyFill="1" applyBorder="1" applyAlignment="1" applyProtection="1">
      <alignment horizontal="center" vertical="center"/>
      <protection locked="0"/>
    </xf>
    <xf numFmtId="49" fontId="9" fillId="7" borderId="13" xfId="4" applyNumberFormat="1" applyFont="1" applyFill="1" applyBorder="1" applyAlignment="1" applyProtection="1">
      <alignment horizontal="center" vertical="center"/>
      <protection locked="0"/>
    </xf>
    <xf numFmtId="49" fontId="5" fillId="6" borderId="17" xfId="5" applyNumberFormat="1" applyFont="1" applyFill="1" applyBorder="1" applyAlignment="1">
      <alignment horizontal="left" vertical="center" wrapText="1"/>
    </xf>
    <xf numFmtId="14" fontId="9" fillId="7" borderId="22" xfId="4" applyNumberFormat="1" applyFont="1" applyFill="1" applyBorder="1" applyAlignment="1" applyProtection="1">
      <alignment horizontal="center" vertical="center" wrapText="1"/>
      <protection locked="0"/>
    </xf>
    <xf numFmtId="14" fontId="9" fillId="7" borderId="4" xfId="4" applyNumberFormat="1" applyFont="1" applyFill="1" applyBorder="1" applyAlignment="1" applyProtection="1">
      <alignment horizontal="center" vertical="center" wrapText="1"/>
      <protection locked="0"/>
    </xf>
    <xf numFmtId="14" fontId="9" fillId="7" borderId="18" xfId="4" applyNumberFormat="1" applyFont="1" applyFill="1" applyBorder="1" applyAlignment="1" applyProtection="1">
      <alignment horizontal="center" vertical="center" wrapText="1"/>
      <protection locked="0"/>
    </xf>
    <xf numFmtId="49" fontId="9" fillId="7" borderId="22" xfId="4" applyNumberFormat="1" applyFont="1" applyFill="1" applyBorder="1" applyAlignment="1" applyProtection="1">
      <alignment horizontal="center" vertical="center" wrapText="1"/>
      <protection locked="0"/>
    </xf>
    <xf numFmtId="49" fontId="9" fillId="7" borderId="4" xfId="4" applyNumberFormat="1" applyFont="1" applyFill="1" applyBorder="1" applyAlignment="1" applyProtection="1">
      <alignment horizontal="center" vertical="center" wrapText="1"/>
      <protection locked="0"/>
    </xf>
    <xf numFmtId="49" fontId="9" fillId="7" borderId="18" xfId="4" applyNumberFormat="1" applyFont="1" applyFill="1" applyBorder="1" applyAlignment="1" applyProtection="1">
      <alignment horizontal="center" vertical="center" wrapText="1"/>
      <protection locked="0"/>
    </xf>
    <xf numFmtId="165" fontId="9" fillId="7" borderId="22" xfId="1" applyFont="1" applyFill="1" applyBorder="1" applyAlignment="1" applyProtection="1">
      <alignment horizontal="center" vertical="center" wrapText="1"/>
      <protection locked="0"/>
    </xf>
    <xf numFmtId="165" fontId="9" fillId="7" borderId="4" xfId="1" applyFont="1" applyFill="1" applyBorder="1" applyAlignment="1" applyProtection="1">
      <alignment horizontal="center" vertical="center" wrapText="1"/>
      <protection locked="0"/>
    </xf>
    <xf numFmtId="165" fontId="9" fillId="7" borderId="18" xfId="1" applyFont="1" applyFill="1" applyBorder="1" applyAlignment="1" applyProtection="1">
      <alignment horizontal="center" vertical="center" wrapText="1"/>
      <protection locked="0"/>
    </xf>
    <xf numFmtId="169" fontId="9" fillId="8" borderId="22" xfId="4" applyNumberFormat="1" applyFont="1" applyFill="1" applyBorder="1" applyAlignment="1" applyProtection="1">
      <alignment horizontal="center" vertical="center" wrapText="1"/>
      <protection locked="0"/>
    </xf>
    <xf numFmtId="169" fontId="9" fillId="8" borderId="4" xfId="4" applyNumberFormat="1" applyFont="1" applyFill="1" applyBorder="1" applyAlignment="1" applyProtection="1">
      <alignment horizontal="center" vertical="center" wrapText="1"/>
      <protection locked="0"/>
    </xf>
    <xf numFmtId="169" fontId="9" fillId="8" borderId="18" xfId="4" applyNumberFormat="1" applyFont="1" applyFill="1" applyBorder="1" applyAlignment="1" applyProtection="1">
      <alignment horizontal="center" vertical="center" wrapText="1"/>
      <protection locked="0"/>
    </xf>
    <xf numFmtId="0" fontId="5" fillId="4" borderId="26" xfId="3" applyFont="1" applyFill="1" applyBorder="1" applyAlignment="1" applyProtection="1">
      <alignment horizontal="left" vertical="center" wrapText="1"/>
    </xf>
    <xf numFmtId="165" fontId="9" fillId="8" borderId="22" xfId="1" applyFont="1" applyFill="1" applyBorder="1" applyAlignment="1" applyProtection="1">
      <alignment horizontal="center" vertical="center" wrapText="1"/>
      <protection locked="0"/>
    </xf>
    <xf numFmtId="44" fontId="9" fillId="8" borderId="4" xfId="14" applyFont="1" applyFill="1" applyBorder="1" applyAlignment="1" applyProtection="1">
      <alignment horizontal="center" vertical="center" wrapText="1"/>
      <protection locked="0"/>
    </xf>
    <xf numFmtId="165" fontId="9" fillId="8" borderId="4" xfId="1" applyFont="1" applyFill="1" applyBorder="1" applyAlignment="1" applyProtection="1">
      <alignment horizontal="center" vertical="center" wrapText="1"/>
      <protection locked="0"/>
    </xf>
    <xf numFmtId="165" fontId="9" fillId="8" borderId="18" xfId="1" applyFont="1" applyFill="1" applyBorder="1" applyAlignment="1" applyProtection="1">
      <alignment horizontal="center" vertical="center" wrapText="1"/>
      <protection locked="0"/>
    </xf>
    <xf numFmtId="167" fontId="13" fillId="9" borderId="11" xfId="4" applyNumberFormat="1" applyFont="1" applyFill="1" applyBorder="1" applyAlignment="1" applyProtection="1">
      <alignment horizontal="center" vertical="center"/>
    </xf>
    <xf numFmtId="167" fontId="13" fillId="9" borderId="12" xfId="4" applyNumberFormat="1" applyFont="1" applyFill="1" applyBorder="1" applyAlignment="1" applyProtection="1">
      <alignment horizontal="center" vertical="center"/>
    </xf>
    <xf numFmtId="167" fontId="45" fillId="9" borderId="28" xfId="4" applyNumberFormat="1" applyFont="1" applyFill="1" applyBorder="1" applyAlignment="1" applyProtection="1">
      <alignment horizontal="center" vertical="center"/>
    </xf>
    <xf numFmtId="167" fontId="7" fillId="25" borderId="17" xfId="4" applyNumberFormat="1" applyFont="1" applyFill="1" applyBorder="1" applyAlignment="1" applyProtection="1">
      <alignment horizontal="center" vertical="center"/>
    </xf>
    <xf numFmtId="167" fontId="7" fillId="26" borderId="4" xfId="4" applyNumberFormat="1" applyFont="1" applyFill="1" applyBorder="1" applyAlignment="1" applyProtection="1">
      <alignment horizontal="center" vertical="center"/>
      <protection hidden="1"/>
    </xf>
    <xf numFmtId="167" fontId="4" fillId="7" borderId="22" xfId="4" applyNumberFormat="1" applyFont="1" applyFill="1" applyBorder="1" applyAlignment="1" applyProtection="1">
      <alignment horizontal="center" vertical="center" wrapText="1"/>
      <protection locked="0"/>
    </xf>
    <xf numFmtId="167" fontId="4" fillId="7" borderId="4" xfId="4" applyNumberFormat="1" applyFont="1" applyFill="1" applyBorder="1" applyAlignment="1" applyProtection="1">
      <alignment horizontal="center" vertical="center" wrapText="1"/>
      <protection locked="0"/>
    </xf>
    <xf numFmtId="167" fontId="4" fillId="7" borderId="18" xfId="4" applyNumberFormat="1" applyFont="1" applyFill="1" applyBorder="1" applyAlignment="1" applyProtection="1">
      <alignment horizontal="center" vertical="center" wrapText="1"/>
      <protection locked="0"/>
    </xf>
    <xf numFmtId="167" fontId="7" fillId="25" borderId="4" xfId="4" applyNumberFormat="1" applyFont="1" applyFill="1" applyBorder="1" applyAlignment="1" applyProtection="1">
      <alignment horizontal="center" vertical="center"/>
      <protection hidden="1"/>
    </xf>
    <xf numFmtId="167" fontId="7" fillId="25" borderId="26" xfId="4" applyNumberFormat="1" applyFont="1" applyFill="1" applyBorder="1" applyAlignment="1" applyProtection="1">
      <alignment horizontal="center" vertical="center"/>
    </xf>
    <xf numFmtId="0" fontId="7" fillId="25" borderId="23" xfId="5" applyFont="1" applyFill="1" applyBorder="1" applyAlignment="1">
      <alignment horizontal="center" vertical="center"/>
    </xf>
    <xf numFmtId="167" fontId="9" fillId="7" borderId="22" xfId="4" applyNumberFormat="1" applyFont="1" applyFill="1" applyBorder="1" applyAlignment="1" applyProtection="1">
      <alignment horizontal="center" vertical="center" wrapText="1"/>
      <protection locked="0"/>
    </xf>
    <xf numFmtId="167" fontId="9" fillId="7" borderId="4" xfId="4" applyNumberFormat="1" applyFont="1" applyFill="1" applyBorder="1" applyAlignment="1" applyProtection="1">
      <alignment horizontal="center" vertical="center" wrapText="1"/>
      <protection locked="0"/>
    </xf>
    <xf numFmtId="167" fontId="9" fillId="7" borderId="4" xfId="4" applyNumberFormat="1" applyFont="1" applyFill="1" applyBorder="1" applyAlignment="1" applyProtection="1">
      <alignment horizontal="center" vertical="center"/>
      <protection locked="0"/>
    </xf>
    <xf numFmtId="167" fontId="9" fillId="7" borderId="18" xfId="4" applyNumberFormat="1" applyFont="1" applyFill="1" applyBorder="1" applyAlignment="1" applyProtection="1">
      <alignment horizontal="center" vertical="center"/>
      <protection locked="0"/>
    </xf>
    <xf numFmtId="167" fontId="23" fillId="0" borderId="0" xfId="4" applyNumberFormat="1" applyFont="1" applyFill="1" applyBorder="1" applyAlignment="1" applyProtection="1">
      <alignment horizontal="center" vertical="center"/>
    </xf>
    <xf numFmtId="0" fontId="23" fillId="0" borderId="0" xfId="5" applyFont="1" applyAlignment="1">
      <alignment horizontal="center" vertical="center"/>
    </xf>
    <xf numFmtId="10" fontId="9" fillId="6" borderId="22" xfId="7" applyNumberFormat="1" applyFont="1" applyFill="1" applyBorder="1" applyAlignment="1" applyProtection="1">
      <alignment horizontal="center" vertical="center" wrapText="1"/>
      <protection hidden="1"/>
    </xf>
    <xf numFmtId="10" fontId="9" fillId="6" borderId="4" xfId="7" applyNumberFormat="1" applyFont="1" applyFill="1" applyBorder="1" applyAlignment="1" applyProtection="1">
      <alignment horizontal="center" vertical="center" wrapText="1"/>
      <protection hidden="1"/>
    </xf>
    <xf numFmtId="171" fontId="9" fillId="6" borderId="22" xfId="7" applyNumberFormat="1" applyFont="1" applyFill="1" applyBorder="1" applyAlignment="1" applyProtection="1">
      <alignment horizontal="center" vertical="center" wrapText="1"/>
      <protection locked="0"/>
    </xf>
    <xf numFmtId="171" fontId="9" fillId="6" borderId="4" xfId="7" applyNumberFormat="1" applyFont="1" applyFill="1" applyBorder="1" applyAlignment="1" applyProtection="1">
      <alignment horizontal="center" vertical="center" wrapText="1"/>
      <protection locked="0"/>
    </xf>
    <xf numFmtId="171" fontId="9" fillId="6" borderId="18" xfId="7" applyNumberFormat="1" applyFont="1" applyFill="1" applyBorder="1" applyAlignment="1" applyProtection="1">
      <alignment horizontal="center" vertical="center" wrapText="1"/>
      <protection locked="0"/>
    </xf>
    <xf numFmtId="172" fontId="9" fillId="12" borderId="22" xfId="7" applyNumberFormat="1" applyFont="1" applyFill="1" applyBorder="1" applyAlignment="1" applyProtection="1">
      <alignment horizontal="center" vertical="center" wrapText="1"/>
      <protection locked="0"/>
    </xf>
    <xf numFmtId="172" fontId="9" fillId="12" borderId="4" xfId="7" applyNumberFormat="1" applyFont="1" applyFill="1" applyBorder="1" applyAlignment="1" applyProtection="1">
      <alignment horizontal="center" vertical="center" wrapText="1"/>
      <protection locked="0"/>
    </xf>
    <xf numFmtId="172" fontId="9" fillId="12" borderId="18" xfId="7" applyNumberFormat="1" applyFont="1" applyFill="1" applyBorder="1" applyAlignment="1" applyProtection="1">
      <alignment horizontal="center" vertical="center" wrapText="1"/>
      <protection locked="0"/>
    </xf>
    <xf numFmtId="173" fontId="13" fillId="0" borderId="0" xfId="7" applyNumberFormat="1" applyFont="1" applyFill="1" applyAlignment="1" applyProtection="1">
      <alignment vertical="center"/>
    </xf>
    <xf numFmtId="171" fontId="5" fillId="0" borderId="0" xfId="7" applyNumberFormat="1" applyFont="1" applyFill="1" applyAlignment="1" applyProtection="1">
      <alignment horizontal="center" vertical="center"/>
    </xf>
    <xf numFmtId="49" fontId="5" fillId="6" borderId="26" xfId="5" applyNumberFormat="1" applyFont="1" applyFill="1" applyBorder="1" applyAlignment="1">
      <alignment horizontal="left" vertical="center" wrapText="1"/>
    </xf>
    <xf numFmtId="0" fontId="9" fillId="12" borderId="19" xfId="7" applyNumberFormat="1" applyFont="1" applyFill="1" applyBorder="1" applyAlignment="1" applyProtection="1">
      <alignment horizontal="center" vertical="center" wrapText="1"/>
      <protection locked="0"/>
    </xf>
    <xf numFmtId="0" fontId="9" fillId="12" borderId="23" xfId="7" applyNumberFormat="1" applyFont="1" applyFill="1" applyBorder="1" applyAlignment="1" applyProtection="1">
      <alignment horizontal="center" vertical="center" wrapText="1"/>
      <protection locked="0"/>
    </xf>
    <xf numFmtId="0" fontId="9" fillId="12" borderId="24" xfId="7" applyNumberFormat="1" applyFont="1" applyFill="1" applyBorder="1" applyAlignment="1" applyProtection="1">
      <alignment horizontal="center" vertical="center" wrapText="1"/>
      <protection locked="0"/>
    </xf>
    <xf numFmtId="171" fontId="5" fillId="0" borderId="0" xfId="7" applyNumberFormat="1" applyFont="1" applyFill="1" applyAlignment="1" applyProtection="1">
      <alignment vertical="center"/>
    </xf>
    <xf numFmtId="49" fontId="47" fillId="0" borderId="0" xfId="5" applyNumberFormat="1" applyFont="1" applyAlignment="1">
      <alignment horizontal="left" vertical="center" wrapText="1"/>
    </xf>
    <xf numFmtId="172" fontId="9" fillId="0" borderId="0" xfId="7" applyNumberFormat="1" applyFont="1" applyFill="1" applyBorder="1" applyAlignment="1" applyProtection="1">
      <alignment horizontal="center" vertical="center" wrapText="1"/>
    </xf>
    <xf numFmtId="171" fontId="9" fillId="0" borderId="0" xfId="7" applyNumberFormat="1" applyFont="1" applyFill="1" applyBorder="1" applyAlignment="1" applyProtection="1">
      <alignment horizontal="center" vertical="center" wrapText="1"/>
    </xf>
    <xf numFmtId="0" fontId="8" fillId="7" borderId="11" xfId="5" applyFont="1" applyFill="1" applyBorder="1" applyAlignment="1">
      <alignment horizontal="center" vertical="center" wrapText="1"/>
    </xf>
    <xf numFmtId="0" fontId="8" fillId="7" borderId="12" xfId="5" applyFont="1" applyFill="1" applyBorder="1" applyAlignment="1">
      <alignment horizontal="center" vertical="center" wrapText="1"/>
    </xf>
    <xf numFmtId="0" fontId="48" fillId="17" borderId="13" xfId="0" applyFont="1" applyFill="1" applyBorder="1" applyAlignment="1">
      <alignment horizontal="center" vertical="center" wrapText="1"/>
    </xf>
    <xf numFmtId="171" fontId="48" fillId="7" borderId="6" xfId="7" applyNumberFormat="1" applyFont="1" applyFill="1" applyBorder="1" applyAlignment="1" applyProtection="1">
      <alignment horizontal="center" vertical="center" wrapText="1"/>
    </xf>
    <xf numFmtId="171" fontId="48" fillId="7" borderId="7" xfId="7" applyNumberFormat="1" applyFont="1" applyFill="1" applyBorder="1" applyAlignment="1" applyProtection="1">
      <alignment horizontal="center" vertical="center" wrapText="1"/>
    </xf>
    <xf numFmtId="171" fontId="48" fillId="7" borderId="9" xfId="7" applyNumberFormat="1" applyFont="1" applyFill="1" applyBorder="1" applyAlignment="1" applyProtection="1">
      <alignment horizontal="center" vertical="center" wrapText="1"/>
    </xf>
    <xf numFmtId="0" fontId="50" fillId="18" borderId="4" xfId="0" applyFont="1" applyFill="1" applyBorder="1" applyAlignment="1">
      <alignment vertical="center" wrapText="1"/>
    </xf>
    <xf numFmtId="0" fontId="4" fillId="11" borderId="4" xfId="8" applyFont="1" applyFill="1" applyBorder="1" applyAlignment="1" applyProtection="1">
      <alignment horizontal="center" vertical="center" wrapText="1"/>
    </xf>
    <xf numFmtId="0" fontId="50" fillId="18" borderId="10" xfId="0" applyFont="1" applyFill="1" applyBorder="1" applyAlignment="1">
      <alignment horizontal="justify" vertical="center" wrapText="1"/>
    </xf>
    <xf numFmtId="9" fontId="4" fillId="11" borderId="11" xfId="7" applyFont="1" applyFill="1" applyBorder="1" applyAlignment="1" applyProtection="1">
      <alignment horizontal="center" vertical="center"/>
      <protection locked="0"/>
    </xf>
    <xf numFmtId="9" fontId="4" fillId="11" borderId="12" xfId="7" applyFont="1" applyFill="1" applyBorder="1" applyAlignment="1" applyProtection="1">
      <alignment horizontal="center" vertical="center"/>
      <protection locked="0"/>
    </xf>
    <xf numFmtId="9" fontId="4" fillId="11" borderId="13" xfId="7" applyFont="1" applyFill="1" applyBorder="1" applyAlignment="1" applyProtection="1">
      <alignment horizontal="center" vertical="center"/>
      <protection locked="0"/>
    </xf>
    <xf numFmtId="9" fontId="4" fillId="11" borderId="17" xfId="7" applyFont="1" applyFill="1" applyBorder="1" applyAlignment="1" applyProtection="1">
      <alignment horizontal="center" vertical="center"/>
      <protection locked="0"/>
    </xf>
    <xf numFmtId="9" fontId="4" fillId="11" borderId="4" xfId="7" applyFont="1" applyFill="1" applyBorder="1" applyAlignment="1" applyProtection="1">
      <alignment horizontal="center" vertical="center"/>
      <protection locked="0"/>
    </xf>
    <xf numFmtId="9" fontId="4" fillId="11" borderId="18" xfId="7" applyFont="1" applyFill="1" applyBorder="1" applyAlignment="1" applyProtection="1">
      <alignment horizontal="center" vertical="center"/>
      <protection locked="0"/>
    </xf>
    <xf numFmtId="0" fontId="4" fillId="8" borderId="4" xfId="8" applyFont="1" applyFill="1" applyBorder="1" applyAlignment="1" applyProtection="1">
      <alignment horizontal="center" vertical="center" wrapText="1"/>
    </xf>
    <xf numFmtId="0" fontId="50" fillId="8" borderId="10" xfId="0" applyFont="1" applyFill="1" applyBorder="1" applyAlignment="1">
      <alignment horizontal="justify" vertical="center" wrapText="1"/>
    </xf>
    <xf numFmtId="9" fontId="50" fillId="8" borderId="17" xfId="2" applyFont="1" applyFill="1" applyBorder="1" applyAlignment="1">
      <alignment horizontal="center" vertical="center" wrapText="1"/>
    </xf>
    <xf numFmtId="9" fontId="50" fillId="8" borderId="4" xfId="2" applyFont="1" applyFill="1" applyBorder="1" applyAlignment="1">
      <alignment horizontal="center" vertical="center" wrapText="1"/>
    </xf>
    <xf numFmtId="9" fontId="50" fillId="8" borderId="18" xfId="2" applyFont="1" applyFill="1" applyBorder="1" applyAlignment="1">
      <alignment horizontal="center" vertical="center" wrapText="1"/>
    </xf>
    <xf numFmtId="0" fontId="4" fillId="8" borderId="21" xfId="8" applyFont="1" applyFill="1" applyBorder="1" applyAlignment="1" applyProtection="1">
      <alignment horizontal="left" vertical="center" wrapText="1"/>
    </xf>
    <xf numFmtId="0" fontId="50" fillId="8" borderId="31" xfId="0" applyFont="1" applyFill="1" applyBorder="1" applyAlignment="1">
      <alignment horizontal="left" vertical="center" wrapText="1"/>
    </xf>
    <xf numFmtId="0" fontId="4" fillId="8" borderId="21" xfId="8" applyFont="1" applyFill="1" applyBorder="1" applyAlignment="1" applyProtection="1">
      <alignment vertical="center" wrapText="1"/>
    </xf>
    <xf numFmtId="0" fontId="50" fillId="8" borderId="29" xfId="0" applyFont="1" applyFill="1" applyBorder="1" applyAlignment="1">
      <alignment vertical="center" wrapText="1"/>
    </xf>
    <xf numFmtId="0" fontId="4" fillId="12" borderId="4" xfId="8" applyFont="1" applyFill="1" applyBorder="1" applyAlignment="1" applyProtection="1">
      <alignment vertical="center" wrapText="1"/>
    </xf>
    <xf numFmtId="0" fontId="4" fillId="12" borderId="4" xfId="8" applyFont="1" applyFill="1" applyBorder="1" applyAlignment="1" applyProtection="1">
      <alignment horizontal="center" vertical="center" wrapText="1"/>
    </xf>
    <xf numFmtId="0" fontId="50" fillId="19" borderId="10" xfId="0" applyFont="1" applyFill="1" applyBorder="1" applyAlignment="1">
      <alignment horizontal="justify" vertical="center" wrapText="1"/>
    </xf>
    <xf numFmtId="9" fontId="4" fillId="12" borderId="17" xfId="7" applyFont="1" applyFill="1" applyBorder="1" applyAlignment="1" applyProtection="1">
      <alignment horizontal="center" vertical="center"/>
      <protection locked="0"/>
    </xf>
    <xf numFmtId="9" fontId="4" fillId="12" borderId="4" xfId="7" applyFont="1" applyFill="1" applyBorder="1" applyAlignment="1" applyProtection="1">
      <alignment horizontal="center" vertical="center"/>
      <protection locked="0"/>
    </xf>
    <xf numFmtId="9" fontId="4" fillId="12" borderId="18" xfId="7" applyFont="1" applyFill="1" applyBorder="1" applyAlignment="1" applyProtection="1">
      <alignment horizontal="center" vertical="center"/>
      <protection locked="0"/>
    </xf>
    <xf numFmtId="0" fontId="50" fillId="19" borderId="4" xfId="0" applyFont="1" applyFill="1" applyBorder="1" applyAlignment="1">
      <alignment vertical="center" wrapText="1"/>
    </xf>
    <xf numFmtId="0" fontId="4" fillId="6" borderId="4" xfId="8" applyFont="1" applyFill="1" applyBorder="1" applyAlignment="1" applyProtection="1">
      <alignment horizontal="center" vertical="center" wrapText="1"/>
    </xf>
    <xf numFmtId="0" fontId="50" fillId="6" borderId="10" xfId="0" applyFont="1" applyFill="1" applyBorder="1" applyAlignment="1">
      <alignment horizontal="justify" vertical="center" wrapText="1"/>
    </xf>
    <xf numFmtId="9" fontId="4" fillId="6" borderId="17" xfId="7" applyFont="1" applyFill="1" applyBorder="1" applyAlignment="1" applyProtection="1">
      <alignment horizontal="center" vertical="center"/>
      <protection locked="0"/>
    </xf>
    <xf numFmtId="9" fontId="4" fillId="6" borderId="4" xfId="7" applyFont="1" applyFill="1" applyBorder="1" applyAlignment="1" applyProtection="1">
      <alignment horizontal="center" vertical="center"/>
      <protection locked="0"/>
    </xf>
    <xf numFmtId="9" fontId="4" fillId="6" borderId="18" xfId="7" applyFont="1" applyFill="1" applyBorder="1" applyAlignment="1" applyProtection="1">
      <alignment horizontal="center" vertical="center"/>
      <protection locked="0"/>
    </xf>
    <xf numFmtId="0" fontId="4" fillId="6" borderId="10" xfId="8" applyFont="1" applyFill="1" applyBorder="1" applyAlignment="1" applyProtection="1">
      <alignment horizontal="justify" vertical="center" wrapText="1"/>
      <protection locked="0"/>
    </xf>
    <xf numFmtId="0" fontId="4" fillId="6" borderId="31" xfId="8" applyFont="1" applyFill="1" applyBorder="1" applyAlignment="1" applyProtection="1">
      <alignment horizontal="justify" vertical="center" wrapText="1"/>
      <protection locked="0"/>
    </xf>
    <xf numFmtId="0" fontId="4" fillId="6" borderId="23" xfId="8" applyFont="1" applyFill="1" applyBorder="1" applyAlignment="1" applyProtection="1">
      <alignment horizontal="center" vertical="center" wrapText="1"/>
    </xf>
    <xf numFmtId="0" fontId="4" fillId="6" borderId="33" xfId="8" applyFont="1" applyFill="1" applyBorder="1" applyAlignment="1" applyProtection="1">
      <alignment horizontal="justify" vertical="center" wrapText="1"/>
      <protection locked="0"/>
    </xf>
    <xf numFmtId="9" fontId="4" fillId="6" borderId="26" xfId="7" applyFont="1" applyFill="1" applyBorder="1" applyAlignment="1" applyProtection="1">
      <alignment horizontal="center" vertical="center"/>
      <protection locked="0"/>
    </xf>
    <xf numFmtId="9" fontId="4" fillId="6" borderId="23" xfId="7" applyFont="1" applyFill="1" applyBorder="1" applyAlignment="1" applyProtection="1">
      <alignment horizontal="center" vertical="center"/>
      <protection locked="0"/>
    </xf>
    <xf numFmtId="9" fontId="4" fillId="6" borderId="24" xfId="7" applyFont="1" applyFill="1" applyBorder="1" applyAlignment="1" applyProtection="1">
      <alignment horizontal="center" vertical="center"/>
      <protection locked="0"/>
    </xf>
    <xf numFmtId="0" fontId="52" fillId="0" borderId="0" xfId="5" applyFont="1" applyAlignment="1" applyProtection="1">
      <alignment vertical="center"/>
      <protection locked="0"/>
    </xf>
    <xf numFmtId="0" fontId="52" fillId="0" borderId="0" xfId="5" applyFont="1" applyAlignment="1" applyProtection="1">
      <alignment horizontal="center" vertical="center"/>
      <protection locked="0"/>
    </xf>
    <xf numFmtId="167" fontId="52" fillId="0" borderId="0" xfId="4" applyNumberFormat="1" applyFont="1" applyAlignment="1" applyProtection="1">
      <alignment horizontal="center" vertical="center"/>
      <protection locked="0"/>
    </xf>
    <xf numFmtId="167" fontId="52" fillId="0" borderId="0" xfId="4" applyNumberFormat="1" applyFont="1" applyAlignment="1" applyProtection="1">
      <alignment vertical="center"/>
      <protection locked="0"/>
    </xf>
    <xf numFmtId="0" fontId="5" fillId="0" borderId="0" xfId="5" applyFont="1" applyAlignment="1">
      <alignment horizontal="center" vertical="center"/>
    </xf>
    <xf numFmtId="9" fontId="52" fillId="0" borderId="0" xfId="7" applyFont="1" applyAlignment="1" applyProtection="1">
      <alignment horizontal="center" vertical="center"/>
    </xf>
    <xf numFmtId="167" fontId="52" fillId="0" borderId="0" xfId="4" applyNumberFormat="1" applyFont="1" applyAlignment="1" applyProtection="1">
      <alignment horizontal="center" vertical="center"/>
    </xf>
    <xf numFmtId="167" fontId="52" fillId="0" borderId="0" xfId="4" applyNumberFormat="1" applyFont="1" applyFill="1" applyAlignment="1" applyProtection="1">
      <alignment vertical="center"/>
    </xf>
    <xf numFmtId="167" fontId="52" fillId="0" borderId="0" xfId="4" applyNumberFormat="1" applyFont="1" applyAlignment="1" applyProtection="1">
      <alignment vertical="center"/>
    </xf>
    <xf numFmtId="0" fontId="52" fillId="0" borderId="0" xfId="5" applyFont="1" applyAlignment="1">
      <alignment vertical="center"/>
    </xf>
    <xf numFmtId="0" fontId="9" fillId="0" borderId="4" xfId="5" applyFont="1" applyBorder="1" applyAlignment="1" applyProtection="1">
      <alignment vertical="center"/>
      <protection hidden="1"/>
    </xf>
    <xf numFmtId="10" fontId="9" fillId="0" borderId="4" xfId="7" applyNumberFormat="1" applyFont="1" applyBorder="1" applyAlignment="1" applyProtection="1">
      <alignment horizontal="center" vertical="center"/>
      <protection hidden="1"/>
    </xf>
    <xf numFmtId="0" fontId="52" fillId="0" borderId="0" xfId="5" applyFont="1" applyAlignment="1" applyProtection="1">
      <alignment vertical="center"/>
      <protection hidden="1"/>
    </xf>
    <xf numFmtId="10" fontId="9" fillId="0" borderId="4" xfId="2" applyNumberFormat="1" applyFont="1" applyBorder="1" applyAlignment="1" applyProtection="1">
      <alignment horizontal="center" vertical="center"/>
      <protection hidden="1"/>
    </xf>
    <xf numFmtId="0" fontId="9" fillId="0" borderId="0" xfId="5" applyFont="1" applyAlignment="1" applyProtection="1">
      <alignment vertical="center"/>
      <protection hidden="1"/>
    </xf>
    <xf numFmtId="167" fontId="9" fillId="0" borderId="0" xfId="4" applyNumberFormat="1" applyFont="1" applyAlignment="1" applyProtection="1">
      <alignment horizontal="center" vertical="center"/>
      <protection hidden="1"/>
    </xf>
    <xf numFmtId="167" fontId="9" fillId="0" borderId="0" xfId="4" applyNumberFormat="1" applyFont="1" applyAlignment="1" applyProtection="1">
      <alignment vertical="center"/>
      <protection hidden="1"/>
    </xf>
    <xf numFmtId="0" fontId="26" fillId="0" borderId="0" xfId="5" applyFont="1" applyAlignment="1" applyProtection="1">
      <alignment vertical="center" wrapText="1"/>
      <protection locked="0"/>
    </xf>
    <xf numFmtId="0" fontId="26" fillId="0" borderId="0" xfId="5" applyFont="1" applyAlignment="1" applyProtection="1">
      <alignment horizontal="center" vertical="center" wrapText="1"/>
      <protection locked="0"/>
    </xf>
    <xf numFmtId="10" fontId="9" fillId="0" borderId="4" xfId="2" applyNumberFormat="1" applyFont="1" applyBorder="1" applyAlignment="1" applyProtection="1">
      <alignment horizontal="center" vertical="center" wrapText="1"/>
      <protection hidden="1"/>
    </xf>
    <xf numFmtId="10" fontId="9" fillId="0" borderId="0" xfId="5" applyNumberFormat="1" applyFont="1" applyAlignment="1" applyProtection="1">
      <alignment vertical="center"/>
      <protection hidden="1"/>
    </xf>
    <xf numFmtId="10" fontId="26" fillId="0" borderId="0" xfId="5" applyNumberFormat="1" applyFont="1" applyAlignment="1" applyProtection="1">
      <alignment vertical="center" wrapText="1"/>
      <protection locked="0"/>
    </xf>
    <xf numFmtId="9" fontId="27" fillId="0" borderId="0" xfId="7" applyFont="1" applyAlignment="1" applyProtection="1">
      <alignment vertical="center" wrapText="1"/>
      <protection hidden="1"/>
    </xf>
    <xf numFmtId="167" fontId="26" fillId="0" borderId="0" xfId="4" applyNumberFormat="1" applyFont="1" applyAlignment="1" applyProtection="1">
      <alignment horizontal="center" vertical="center" wrapText="1"/>
      <protection hidden="1"/>
    </xf>
    <xf numFmtId="167" fontId="26" fillId="0" borderId="0" xfId="4" applyNumberFormat="1" applyFont="1" applyAlignment="1" applyProtection="1">
      <alignment vertical="center" wrapText="1"/>
      <protection hidden="1"/>
    </xf>
    <xf numFmtId="0" fontId="26" fillId="0" borderId="0" xfId="5" applyFont="1" applyAlignment="1" applyProtection="1">
      <alignment vertical="center" wrapText="1"/>
      <protection hidden="1"/>
    </xf>
    <xf numFmtId="170" fontId="26" fillId="0" borderId="0" xfId="4" applyNumberFormat="1" applyFont="1" applyAlignment="1" applyProtection="1">
      <alignment horizontal="center" vertical="center" wrapText="1"/>
      <protection locked="0"/>
    </xf>
    <xf numFmtId="170" fontId="26" fillId="0" borderId="0" xfId="4" applyNumberFormat="1" applyFont="1" applyAlignment="1" applyProtection="1">
      <alignment vertical="center" wrapText="1"/>
      <protection locked="0"/>
    </xf>
    <xf numFmtId="167" fontId="26" fillId="0" borderId="0" xfId="4" applyNumberFormat="1" applyFont="1" applyAlignment="1" applyProtection="1">
      <alignment horizontal="center" vertical="center" wrapText="1"/>
      <protection locked="0"/>
    </xf>
    <xf numFmtId="167" fontId="26" fillId="0" borderId="0" xfId="4" applyNumberFormat="1" applyFont="1" applyAlignment="1" applyProtection="1">
      <alignment vertical="center" wrapText="1"/>
      <protection locked="0"/>
    </xf>
    <xf numFmtId="0" fontId="26" fillId="0" borderId="0" xfId="5" applyFont="1" applyAlignment="1" applyProtection="1">
      <alignment horizontal="center" vertical="center"/>
      <protection locked="0"/>
    </xf>
    <xf numFmtId="9" fontId="26" fillId="0" borderId="0" xfId="2" applyFont="1" applyAlignment="1" applyProtection="1">
      <alignment vertical="center"/>
      <protection locked="0"/>
    </xf>
    <xf numFmtId="167" fontId="26" fillId="0" borderId="0" xfId="4" applyNumberFormat="1" applyFont="1" applyAlignment="1" applyProtection="1">
      <alignment horizontal="left" vertical="center"/>
      <protection locked="0"/>
    </xf>
    <xf numFmtId="9" fontId="26" fillId="0" borderId="0" xfId="2" applyFont="1" applyAlignment="1" applyProtection="1">
      <alignment horizontal="center" vertical="center"/>
    </xf>
    <xf numFmtId="167" fontId="26" fillId="16" borderId="4" xfId="4" applyNumberFormat="1" applyFont="1" applyFill="1" applyBorder="1" applyAlignment="1" applyProtection="1">
      <alignment vertical="center"/>
      <protection locked="0"/>
    </xf>
    <xf numFmtId="167" fontId="26" fillId="13" borderId="0" xfId="4" applyNumberFormat="1" applyFont="1" applyFill="1" applyAlignment="1" applyProtection="1">
      <alignment horizontal="center" vertical="center"/>
      <protection locked="0"/>
    </xf>
    <xf numFmtId="167" fontId="27" fillId="32" borderId="4" xfId="4" applyNumberFormat="1" applyFont="1" applyFill="1" applyBorder="1" applyAlignment="1">
      <alignment horizontal="center" vertical="center"/>
    </xf>
    <xf numFmtId="167" fontId="26" fillId="16" borderId="4" xfId="4" applyNumberFormat="1" applyFont="1" applyFill="1" applyBorder="1" applyAlignment="1" applyProtection="1">
      <alignment horizontal="center" vertical="center"/>
      <protection locked="0"/>
    </xf>
    <xf numFmtId="9" fontId="26" fillId="16" borderId="4" xfId="2" applyFont="1" applyFill="1" applyBorder="1" applyAlignment="1" applyProtection="1">
      <alignment horizontal="center" vertical="center"/>
      <protection locked="0"/>
    </xf>
    <xf numFmtId="167" fontId="26" fillId="0" borderId="4" xfId="4" applyNumberFormat="1" applyFont="1" applyBorder="1" applyAlignment="1" applyProtection="1">
      <alignment horizontal="center" vertical="center"/>
      <protection locked="0"/>
    </xf>
    <xf numFmtId="0" fontId="50" fillId="30" borderId="4" xfId="0" applyFont="1" applyFill="1" applyBorder="1" applyAlignment="1">
      <alignment horizontal="center" vertical="center"/>
    </xf>
    <xf numFmtId="0" fontId="50" fillId="20" borderId="4" xfId="0" applyFont="1" applyFill="1" applyBorder="1" applyAlignment="1">
      <alignment horizontal="center" vertical="center"/>
    </xf>
    <xf numFmtId="0" fontId="55" fillId="21" borderId="4" xfId="0" applyFont="1" applyFill="1" applyBorder="1" applyAlignment="1">
      <alignment horizontal="center" vertical="center"/>
    </xf>
    <xf numFmtId="167" fontId="26" fillId="31" borderId="4" xfId="4" applyNumberFormat="1" applyFont="1" applyFill="1" applyBorder="1" applyAlignment="1">
      <alignment horizontal="center" vertical="center"/>
    </xf>
    <xf numFmtId="9" fontId="26" fillId="0" borderId="4" xfId="2" applyFont="1" applyBorder="1" applyAlignment="1" applyProtection="1">
      <alignment horizontal="center" vertical="center"/>
      <protection locked="0"/>
    </xf>
    <xf numFmtId="9" fontId="26" fillId="30" borderId="4" xfId="2" applyFont="1" applyFill="1" applyBorder="1" applyAlignment="1" applyProtection="1">
      <alignment horizontal="center" vertical="center"/>
      <protection locked="0"/>
    </xf>
    <xf numFmtId="9" fontId="10" fillId="30" borderId="4" xfId="0" applyNumberFormat="1" applyFont="1" applyFill="1" applyBorder="1" applyAlignment="1">
      <alignment horizontal="center" vertical="center"/>
    </xf>
    <xf numFmtId="9" fontId="10" fillId="20" borderId="4" xfId="0" applyNumberFormat="1" applyFont="1" applyFill="1" applyBorder="1" applyAlignment="1">
      <alignment horizontal="center" vertical="center"/>
    </xf>
    <xf numFmtId="9" fontId="26" fillId="20" borderId="4" xfId="2" applyFont="1" applyFill="1" applyBorder="1" applyAlignment="1" applyProtection="1">
      <alignment horizontal="center" vertical="center"/>
      <protection locked="0"/>
    </xf>
    <xf numFmtId="9" fontId="43" fillId="21" borderId="4" xfId="0" applyNumberFormat="1" applyFont="1" applyFill="1" applyBorder="1" applyAlignment="1">
      <alignment horizontal="center" vertical="center"/>
    </xf>
    <xf numFmtId="9" fontId="43" fillId="21" borderId="4" xfId="2" applyFont="1" applyFill="1" applyBorder="1" applyAlignment="1" applyProtection="1">
      <alignment horizontal="center" vertical="center"/>
      <protection locked="0"/>
    </xf>
    <xf numFmtId="167" fontId="26" fillId="5" borderId="4" xfId="4" applyNumberFormat="1" applyFont="1" applyFill="1" applyBorder="1" applyAlignment="1">
      <alignment horizontal="center" vertical="center"/>
    </xf>
    <xf numFmtId="10" fontId="26" fillId="30" borderId="4" xfId="2" applyNumberFormat="1" applyFont="1" applyFill="1" applyBorder="1" applyAlignment="1" applyProtection="1">
      <alignment horizontal="center" vertical="center"/>
      <protection locked="0"/>
    </xf>
    <xf numFmtId="10" fontId="10" fillId="20" borderId="4" xfId="0" applyNumberFormat="1" applyFont="1" applyFill="1" applyBorder="1" applyAlignment="1">
      <alignment horizontal="center" vertical="center"/>
    </xf>
    <xf numFmtId="10" fontId="43" fillId="21" borderId="4" xfId="0" applyNumberFormat="1" applyFont="1" applyFill="1" applyBorder="1" applyAlignment="1">
      <alignment horizontal="center" vertical="center"/>
    </xf>
    <xf numFmtId="0" fontId="29" fillId="0" borderId="5" xfId="9" applyFont="1" applyBorder="1" applyAlignment="1">
      <alignment horizontal="center" vertical="center" wrapText="1"/>
    </xf>
    <xf numFmtId="0" fontId="29" fillId="0" borderId="3" xfId="9" applyFont="1" applyBorder="1" applyAlignment="1">
      <alignment horizontal="center" vertical="center" wrapText="1"/>
    </xf>
    <xf numFmtId="0" fontId="29" fillId="0" borderId="2" xfId="9" applyFont="1" applyBorder="1" applyAlignment="1">
      <alignment horizontal="center" vertical="center" wrapText="1"/>
    </xf>
    <xf numFmtId="0" fontId="32" fillId="0" borderId="3" xfId="9" applyFont="1" applyBorder="1" applyAlignment="1">
      <alignment horizontal="justify" vertical="center" wrapText="1"/>
    </xf>
    <xf numFmtId="9" fontId="57" fillId="0" borderId="3" xfId="9" applyNumberFormat="1" applyFont="1" applyBorder="1" applyAlignment="1">
      <alignment horizontal="center" vertical="center" wrapText="1"/>
    </xf>
    <xf numFmtId="0" fontId="32" fillId="0" borderId="27" xfId="9" applyFont="1" applyBorder="1" applyAlignment="1">
      <alignment horizontal="justify" vertical="center" wrapText="1"/>
    </xf>
    <xf numFmtId="9" fontId="57" fillId="0" borderId="27" xfId="9" applyNumberFormat="1" applyFont="1" applyBorder="1" applyAlignment="1">
      <alignment horizontal="center" vertical="center" wrapText="1"/>
    </xf>
    <xf numFmtId="167" fontId="26" fillId="0" borderId="0" xfId="4" applyNumberFormat="1" applyFont="1" applyBorder="1" applyAlignment="1" applyProtection="1">
      <alignment horizontal="center" vertical="center"/>
      <protection locked="0"/>
    </xf>
    <xf numFmtId="172" fontId="26" fillId="0" borderId="0" xfId="5" applyNumberFormat="1" applyFont="1" applyAlignment="1" applyProtection="1">
      <alignment vertical="center"/>
      <protection locked="0"/>
    </xf>
    <xf numFmtId="0" fontId="56" fillId="13" borderId="16" xfId="10" applyFont="1" applyFill="1" applyBorder="1" applyAlignment="1" applyProtection="1">
      <alignment vertical="center" wrapText="1"/>
      <protection locked="0"/>
    </xf>
    <xf numFmtId="0" fontId="56" fillId="13" borderId="18" xfId="10" applyFont="1" applyFill="1" applyBorder="1" applyAlignment="1" applyProtection="1">
      <alignment vertical="center" wrapText="1"/>
      <protection locked="0"/>
    </xf>
    <xf numFmtId="0" fontId="56" fillId="13" borderId="34" xfId="10" applyFont="1" applyFill="1" applyBorder="1" applyAlignment="1" applyProtection="1">
      <alignment vertical="center" wrapText="1"/>
      <protection locked="0"/>
    </xf>
    <xf numFmtId="0" fontId="54" fillId="27" borderId="44" xfId="0" applyFont="1" applyFill="1" applyBorder="1" applyAlignment="1">
      <alignment horizontal="center" vertical="center" wrapText="1"/>
    </xf>
    <xf numFmtId="0" fontId="39" fillId="27" borderId="44" xfId="0" applyFont="1" applyFill="1" applyBorder="1" applyAlignment="1">
      <alignment horizontal="center" vertical="center" wrapText="1"/>
    </xf>
    <xf numFmtId="167" fontId="26" fillId="0" borderId="44" xfId="4" applyNumberFormat="1" applyFont="1" applyBorder="1" applyAlignment="1" applyProtection="1">
      <alignment horizontal="center" vertical="center"/>
      <protection locked="0"/>
    </xf>
    <xf numFmtId="0" fontId="56" fillId="13" borderId="14" xfId="10" applyFont="1" applyFill="1" applyBorder="1" applyAlignment="1" applyProtection="1">
      <alignment vertical="center" wrapText="1"/>
      <protection locked="0"/>
    </xf>
    <xf numFmtId="0" fontId="10" fillId="28" borderId="43" xfId="0" applyFont="1" applyFill="1" applyBorder="1" applyAlignment="1">
      <alignment vertical="center" wrapText="1"/>
    </xf>
    <xf numFmtId="0" fontId="42" fillId="28" borderId="43" xfId="0" applyFont="1" applyFill="1" applyBorder="1" applyAlignment="1">
      <alignment vertical="center"/>
    </xf>
    <xf numFmtId="0" fontId="10" fillId="0" borderId="43" xfId="0" applyFont="1" applyBorder="1" applyAlignment="1">
      <alignment vertical="center" wrapText="1"/>
    </xf>
    <xf numFmtId="0" fontId="42" fillId="0" borderId="43" xfId="0" applyFont="1" applyBorder="1" applyAlignment="1">
      <alignment vertical="center"/>
    </xf>
    <xf numFmtId="0" fontId="4" fillId="13" borderId="14" xfId="11" applyFont="1" applyFill="1" applyBorder="1" applyAlignment="1" applyProtection="1">
      <alignment vertical="center" wrapText="1"/>
      <protection locked="0"/>
    </xf>
    <xf numFmtId="0" fontId="10" fillId="0" borderId="45" xfId="0" applyFont="1" applyBorder="1" applyAlignment="1">
      <alignment vertical="center" wrapText="1"/>
    </xf>
    <xf numFmtId="0" fontId="42" fillId="0" borderId="45" xfId="0" applyFont="1" applyBorder="1" applyAlignment="1">
      <alignment vertical="center"/>
    </xf>
    <xf numFmtId="0" fontId="56" fillId="13" borderId="42" xfId="10" applyFont="1" applyFill="1" applyBorder="1" applyAlignment="1" applyProtection="1">
      <alignment vertical="center" wrapText="1"/>
      <protection locked="0"/>
    </xf>
    <xf numFmtId="0" fontId="4" fillId="13" borderId="18" xfId="11" applyFont="1" applyFill="1" applyBorder="1" applyAlignment="1" applyProtection="1">
      <alignment vertical="center" wrapText="1"/>
      <protection locked="0"/>
    </xf>
    <xf numFmtId="0" fontId="56" fillId="13" borderId="24" xfId="10" applyFont="1" applyFill="1" applyBorder="1" applyAlignment="1" applyProtection="1">
      <alignment vertical="center" wrapText="1"/>
      <protection locked="0"/>
    </xf>
    <xf numFmtId="167" fontId="9" fillId="0" borderId="0" xfId="4" applyNumberFormat="1" applyFont="1" applyBorder="1" applyAlignment="1" applyProtection="1">
      <alignment horizontal="center" vertical="center" wrapText="1"/>
      <protection locked="0"/>
    </xf>
    <xf numFmtId="0" fontId="10" fillId="0" borderId="4" xfId="0" applyFont="1" applyBorder="1" applyAlignment="1" applyProtection="1">
      <protection hidden="1"/>
    </xf>
    <xf numFmtId="0" fontId="10" fillId="0" borderId="0" xfId="0" applyFont="1" applyBorder="1" applyAlignment="1" applyProtection="1">
      <protection hidden="1"/>
    </xf>
    <xf numFmtId="0" fontId="7" fillId="0" borderId="32" xfId="0" applyFont="1" applyBorder="1" applyAlignment="1" applyProtection="1">
      <alignment horizontal="center" vertical="center" wrapText="1"/>
      <protection hidden="1"/>
    </xf>
    <xf numFmtId="0" fontId="7" fillId="0" borderId="34" xfId="0" applyFont="1" applyBorder="1" applyAlignment="1" applyProtection="1">
      <alignment horizontal="center" vertical="center" wrapText="1"/>
      <protection hidden="1"/>
    </xf>
    <xf numFmtId="0" fontId="7" fillId="0" borderId="36" xfId="0" applyFont="1" applyBorder="1" applyAlignment="1" applyProtection="1">
      <alignment horizontal="center" vertical="center" wrapText="1"/>
      <protection hidden="1"/>
    </xf>
    <xf numFmtId="0" fontId="26" fillId="13" borderId="31" xfId="0" applyFont="1" applyFill="1" applyBorder="1" applyAlignment="1">
      <alignment horizontal="left" vertical="top" wrapText="1"/>
    </xf>
    <xf numFmtId="0" fontId="26" fillId="13" borderId="42" xfId="0" applyFont="1" applyFill="1" applyBorder="1" applyAlignment="1">
      <alignment horizontal="left" vertical="top"/>
    </xf>
    <xf numFmtId="0" fontId="26" fillId="13" borderId="35" xfId="0" applyFont="1" applyFill="1" applyBorder="1" applyAlignment="1">
      <alignment horizontal="left" vertical="top"/>
    </xf>
    <xf numFmtId="0" fontId="21" fillId="0" borderId="15" xfId="0" applyFont="1" applyBorder="1" applyAlignment="1">
      <alignment horizontal="left" vertical="top" wrapText="1"/>
    </xf>
    <xf numFmtId="0" fontId="10" fillId="0" borderId="15" xfId="0" applyFont="1" applyBorder="1" applyAlignment="1">
      <alignment horizontal="left" vertical="top"/>
    </xf>
    <xf numFmtId="0" fontId="34" fillId="13" borderId="32" xfId="16" applyFont="1" applyFill="1" applyBorder="1" applyAlignment="1">
      <alignment horizontal="left" vertical="top" wrapText="1"/>
    </xf>
    <xf numFmtId="0" fontId="34" fillId="13" borderId="34" xfId="16" applyFont="1" applyFill="1" applyBorder="1" applyAlignment="1">
      <alignment horizontal="left" vertical="top" wrapText="1"/>
    </xf>
    <xf numFmtId="0" fontId="34" fillId="13" borderId="36" xfId="16" applyFont="1" applyFill="1" applyBorder="1" applyAlignment="1">
      <alignment horizontal="left" vertical="top" wrapText="1"/>
    </xf>
    <xf numFmtId="0" fontId="10" fillId="13" borderId="46" xfId="0" applyFont="1" applyFill="1" applyBorder="1" applyAlignment="1">
      <alignment horizontal="left" vertical="top" wrapText="1"/>
    </xf>
    <xf numFmtId="0" fontId="10" fillId="13" borderId="0" xfId="0" applyFont="1" applyFill="1" applyAlignment="1">
      <alignment horizontal="left" vertical="top" wrapText="1"/>
    </xf>
    <xf numFmtId="0" fontId="10" fillId="13" borderId="47" xfId="0" applyFont="1" applyFill="1" applyBorder="1" applyAlignment="1">
      <alignment horizontal="left" vertical="top" wrapText="1"/>
    </xf>
    <xf numFmtId="0" fontId="10" fillId="13" borderId="14" xfId="0" applyFont="1" applyFill="1" applyBorder="1" applyAlignment="1">
      <alignment horizontal="center"/>
    </xf>
    <xf numFmtId="0" fontId="35" fillId="13" borderId="55" xfId="0" applyFont="1" applyFill="1" applyBorder="1" applyAlignment="1">
      <alignment horizontal="left" vertical="top" wrapText="1"/>
    </xf>
    <xf numFmtId="0" fontId="35" fillId="13" borderId="56" xfId="0" applyFont="1" applyFill="1" applyBorder="1" applyAlignment="1">
      <alignment horizontal="left" vertical="top"/>
    </xf>
    <xf numFmtId="0" fontId="35" fillId="13" borderId="57" xfId="0" applyFont="1" applyFill="1" applyBorder="1" applyAlignment="1">
      <alignment horizontal="left" vertical="top"/>
    </xf>
    <xf numFmtId="0" fontId="19" fillId="21" borderId="42" xfId="0" applyFont="1" applyFill="1" applyBorder="1" applyAlignment="1">
      <alignment horizontal="center" vertical="center"/>
    </xf>
    <xf numFmtId="0" fontId="19" fillId="21" borderId="4" xfId="0" applyFont="1" applyFill="1" applyBorder="1" applyAlignment="1">
      <alignment horizontal="center" vertical="center"/>
    </xf>
    <xf numFmtId="0" fontId="10" fillId="13" borderId="32" xfId="0" applyFont="1" applyFill="1" applyBorder="1" applyAlignment="1">
      <alignment horizontal="left" vertical="top" wrapText="1"/>
    </xf>
    <xf numFmtId="0" fontId="10" fillId="13" borderId="34" xfId="0" applyFont="1" applyFill="1" applyBorder="1" applyAlignment="1">
      <alignment horizontal="left" vertical="top"/>
    </xf>
    <xf numFmtId="0" fontId="10" fillId="13" borderId="36" xfId="0" applyFont="1" applyFill="1" applyBorder="1" applyAlignment="1">
      <alignment horizontal="left" vertical="top"/>
    </xf>
    <xf numFmtId="0" fontId="35" fillId="13" borderId="31" xfId="0" applyFont="1" applyFill="1" applyBorder="1" applyAlignment="1">
      <alignment horizontal="left" vertical="top"/>
    </xf>
    <xf numFmtId="0" fontId="35" fillId="13" borderId="42" xfId="0" applyFont="1" applyFill="1" applyBorder="1" applyAlignment="1">
      <alignment horizontal="left" vertical="top"/>
    </xf>
    <xf numFmtId="0" fontId="35" fillId="13" borderId="35" xfId="0" applyFont="1" applyFill="1" applyBorder="1" applyAlignment="1">
      <alignment horizontal="left" vertical="top"/>
    </xf>
    <xf numFmtId="0" fontId="26" fillId="13" borderId="46" xfId="0" applyFont="1" applyFill="1" applyBorder="1" applyAlignment="1">
      <alignment horizontal="left" vertical="top" wrapText="1"/>
    </xf>
    <xf numFmtId="0" fontId="26" fillId="13" borderId="0" xfId="0" applyFont="1" applyFill="1" applyAlignment="1">
      <alignment horizontal="left" vertical="top"/>
    </xf>
    <xf numFmtId="0" fontId="26" fillId="13" borderId="47" xfId="0" applyFont="1" applyFill="1" applyBorder="1" applyAlignment="1">
      <alignment horizontal="left" vertical="top"/>
    </xf>
    <xf numFmtId="0" fontId="10" fillId="13" borderId="0" xfId="0" applyFont="1" applyFill="1" applyAlignment="1">
      <alignment horizontal="left" vertical="top"/>
    </xf>
    <xf numFmtId="0" fontId="10" fillId="13" borderId="47" xfId="0" applyFont="1" applyFill="1" applyBorder="1" applyAlignment="1">
      <alignment horizontal="left" vertical="top"/>
    </xf>
    <xf numFmtId="0" fontId="35" fillId="13" borderId="31" xfId="0" applyFont="1" applyFill="1" applyBorder="1" applyAlignment="1">
      <alignment horizontal="left" vertical="top" wrapText="1"/>
    </xf>
    <xf numFmtId="0" fontId="10" fillId="13" borderId="42" xfId="0" applyFont="1" applyFill="1" applyBorder="1" applyAlignment="1">
      <alignment horizontal="left" vertical="top"/>
    </xf>
    <xf numFmtId="0" fontId="10" fillId="13" borderId="35" xfId="0" applyFont="1" applyFill="1" applyBorder="1" applyAlignment="1">
      <alignment horizontal="left" vertical="top"/>
    </xf>
    <xf numFmtId="0" fontId="10" fillId="0" borderId="46" xfId="0" applyFont="1" applyBorder="1" applyAlignment="1">
      <alignment horizontal="lef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10" fillId="33" borderId="14" xfId="0" applyFont="1" applyFill="1" applyBorder="1" applyAlignment="1">
      <alignment horizontal="center" vertical="top" wrapText="1"/>
    </xf>
    <xf numFmtId="0" fontId="35" fillId="0" borderId="4" xfId="0" applyFont="1" applyBorder="1" applyAlignment="1">
      <alignment horizontal="left" vertical="top"/>
    </xf>
    <xf numFmtId="0" fontId="10" fillId="0" borderId="4" xfId="0" applyFont="1" applyBorder="1" applyAlignment="1">
      <alignment horizontal="left" vertical="top"/>
    </xf>
    <xf numFmtId="0" fontId="38" fillId="13" borderId="61" xfId="0" applyFont="1" applyFill="1" applyBorder="1" applyAlignment="1">
      <alignment horizontal="left" vertical="top" wrapText="1"/>
    </xf>
    <xf numFmtId="0" fontId="38" fillId="13" borderId="62" xfId="0" applyFont="1" applyFill="1" applyBorder="1" applyAlignment="1">
      <alignment horizontal="left" vertical="top" wrapText="1"/>
    </xf>
    <xf numFmtId="0" fontId="38" fillId="13" borderId="63" xfId="0" applyFont="1" applyFill="1" applyBorder="1" applyAlignment="1">
      <alignment horizontal="left" vertical="top" wrapText="1"/>
    </xf>
    <xf numFmtId="0" fontId="38" fillId="13" borderId="46" xfId="0" applyFont="1" applyFill="1" applyBorder="1" applyAlignment="1">
      <alignment horizontal="center" vertical="center" wrapText="1"/>
    </xf>
    <xf numFmtId="0" fontId="10" fillId="13" borderId="32" xfId="0" applyFont="1" applyFill="1" applyBorder="1" applyAlignment="1">
      <alignment horizontal="left"/>
    </xf>
    <xf numFmtId="0" fontId="10" fillId="13" borderId="34" xfId="0" applyFont="1" applyFill="1" applyBorder="1" applyAlignment="1">
      <alignment horizontal="left"/>
    </xf>
    <xf numFmtId="0" fontId="10" fillId="13" borderId="36" xfId="0" applyFont="1" applyFill="1" applyBorder="1" applyAlignment="1">
      <alignment horizontal="left"/>
    </xf>
    <xf numFmtId="0" fontId="37" fillId="29" borderId="59" xfId="0" applyFont="1" applyFill="1" applyBorder="1" applyAlignment="1">
      <alignment horizontal="center" vertical="top"/>
    </xf>
    <xf numFmtId="0" fontId="37" fillId="29" borderId="58" xfId="0" applyFont="1" applyFill="1" applyBorder="1" applyAlignment="1">
      <alignment horizontal="center" vertical="top"/>
    </xf>
    <xf numFmtId="0" fontId="35" fillId="0" borderId="10" xfId="0" applyFont="1" applyBorder="1" applyAlignment="1">
      <alignment horizontal="left" vertical="top" wrapText="1"/>
    </xf>
    <xf numFmtId="0" fontId="35" fillId="0" borderId="14" xfId="0" applyFont="1" applyBorder="1" applyAlignment="1">
      <alignment horizontal="left" vertical="top"/>
    </xf>
    <xf numFmtId="0" fontId="35" fillId="0" borderId="22" xfId="0" applyFont="1" applyBorder="1" applyAlignment="1">
      <alignment horizontal="left" vertical="top"/>
    </xf>
    <xf numFmtId="0" fontId="10" fillId="0" borderId="4" xfId="0" applyFont="1" applyBorder="1" applyAlignment="1">
      <alignment horizontal="left" vertical="top" wrapText="1"/>
    </xf>
    <xf numFmtId="0" fontId="10" fillId="13" borderId="31" xfId="0" applyFont="1" applyFill="1" applyBorder="1" applyAlignment="1">
      <alignment horizontal="left" vertical="top" wrapText="1"/>
    </xf>
    <xf numFmtId="0" fontId="10" fillId="13" borderId="34" xfId="0" applyFont="1" applyFill="1" applyBorder="1" applyAlignment="1">
      <alignment horizontal="left" vertical="top" wrapText="1"/>
    </xf>
    <xf numFmtId="0" fontId="10" fillId="13" borderId="36" xfId="0" applyFont="1" applyFill="1" applyBorder="1" applyAlignment="1">
      <alignment horizontal="left" vertical="top" wrapText="1"/>
    </xf>
    <xf numFmtId="0" fontId="28" fillId="0" borderId="10" xfId="0" applyFont="1" applyBorder="1" applyAlignment="1" applyProtection="1">
      <alignment horizontal="center" vertical="center" wrapText="1"/>
      <protection hidden="1"/>
    </xf>
    <xf numFmtId="0" fontId="28" fillId="0" borderId="14" xfId="0" applyFont="1" applyBorder="1" applyAlignment="1" applyProtection="1">
      <alignment horizontal="center" vertical="center"/>
      <protection hidden="1"/>
    </xf>
    <xf numFmtId="0" fontId="28" fillId="0" borderId="22" xfId="0" applyFont="1" applyBorder="1" applyAlignment="1" applyProtection="1">
      <alignment horizontal="center" vertical="center"/>
      <protection hidden="1"/>
    </xf>
    <xf numFmtId="0" fontId="18" fillId="13" borderId="0" xfId="0" applyFont="1" applyFill="1" applyAlignment="1" applyProtection="1">
      <alignment horizontal="center"/>
      <protection hidden="1"/>
    </xf>
    <xf numFmtId="0" fontId="18" fillId="13" borderId="34" xfId="0" applyFont="1" applyFill="1" applyBorder="1" applyAlignment="1" applyProtection="1">
      <alignment horizontal="left" vertical="center"/>
      <protection hidden="1"/>
    </xf>
    <xf numFmtId="0" fontId="10" fillId="13" borderId="14" xfId="0" applyFont="1" applyFill="1" applyBorder="1" applyAlignment="1" applyProtection="1">
      <alignment horizontal="left"/>
      <protection locked="0"/>
    </xf>
    <xf numFmtId="0" fontId="10" fillId="13" borderId="34" xfId="0" applyFont="1" applyFill="1" applyBorder="1" applyAlignment="1" applyProtection="1">
      <alignment horizontal="left"/>
      <protection hidden="1"/>
    </xf>
    <xf numFmtId="0" fontId="29" fillId="0" borderId="73" xfId="0" applyFont="1" applyBorder="1" applyAlignment="1">
      <alignment horizontal="left"/>
    </xf>
    <xf numFmtId="0" fontId="29" fillId="0" borderId="74" xfId="0" applyFont="1" applyBorder="1" applyAlignment="1">
      <alignment horizontal="left"/>
    </xf>
    <xf numFmtId="0" fontId="29" fillId="0" borderId="76" xfId="0" applyFont="1" applyBorder="1" applyAlignment="1">
      <alignment horizontal="left"/>
    </xf>
    <xf numFmtId="0" fontId="29" fillId="0" borderId="4" xfId="0" applyFont="1" applyBorder="1" applyAlignment="1">
      <alignment horizontal="left"/>
    </xf>
    <xf numFmtId="0" fontId="10" fillId="13" borderId="14" xfId="0" applyFont="1" applyFill="1" applyBorder="1" applyAlignment="1" applyProtection="1">
      <alignment horizontal="left"/>
      <protection hidden="1"/>
    </xf>
    <xf numFmtId="0" fontId="22" fillId="13" borderId="14" xfId="0" applyFont="1" applyFill="1" applyBorder="1" applyAlignment="1" applyProtection="1">
      <alignment horizontal="left"/>
      <protection locked="0"/>
    </xf>
    <xf numFmtId="0" fontId="39" fillId="9" borderId="68" xfId="0" applyFont="1" applyFill="1" applyBorder="1" applyAlignment="1">
      <alignment horizontal="center" vertical="center" wrapText="1"/>
    </xf>
    <xf numFmtId="0" fontId="29" fillId="18" borderId="69" xfId="0" applyFont="1" applyFill="1" applyBorder="1" applyAlignment="1">
      <alignment horizontal="center" vertical="center" wrapText="1"/>
    </xf>
    <xf numFmtId="0" fontId="29" fillId="18" borderId="70" xfId="0" applyFont="1" applyFill="1" applyBorder="1" applyAlignment="1">
      <alignment horizontal="center" vertical="center" wrapText="1"/>
    </xf>
    <xf numFmtId="0" fontId="29" fillId="0" borderId="88" xfId="0" applyFont="1" applyBorder="1" applyAlignment="1">
      <alignment horizontal="left"/>
    </xf>
    <xf numFmtId="0" fontId="29" fillId="0" borderId="15" xfId="0" applyFont="1" applyBorder="1" applyAlignment="1">
      <alignment horizontal="left"/>
    </xf>
    <xf numFmtId="0" fontId="29" fillId="0" borderId="79" xfId="0" applyFont="1" applyBorder="1" applyAlignment="1">
      <alignment horizontal="left"/>
    </xf>
    <xf numFmtId="0" fontId="29" fillId="0" borderId="80" xfId="0" applyFont="1" applyBorder="1" applyAlignment="1">
      <alignment horizontal="left"/>
    </xf>
    <xf numFmtId="0" fontId="21" fillId="0" borderId="69" xfId="0" applyFont="1" applyBorder="1" applyAlignment="1">
      <alignment horizontal="left"/>
    </xf>
    <xf numFmtId="0" fontId="21" fillId="0" borderId="70" xfId="0" applyFont="1" applyBorder="1" applyAlignment="1">
      <alignment horizontal="left"/>
    </xf>
    <xf numFmtId="0" fontId="32" fillId="29" borderId="85" xfId="0" applyFont="1" applyFill="1" applyBorder="1" applyAlignment="1">
      <alignment horizontal="left" wrapText="1"/>
    </xf>
    <xf numFmtId="0" fontId="32" fillId="29" borderId="85" xfId="0" applyFont="1" applyFill="1" applyBorder="1" applyAlignment="1">
      <alignment horizontal="left"/>
    </xf>
    <xf numFmtId="0" fontId="29" fillId="0" borderId="85" xfId="0" applyFont="1" applyBorder="1" applyAlignment="1">
      <alignment horizontal="center"/>
    </xf>
    <xf numFmtId="0" fontId="10" fillId="13" borderId="93" xfId="0" applyFont="1" applyFill="1" applyBorder="1" applyAlignment="1">
      <alignment horizontal="center"/>
    </xf>
    <xf numFmtId="0" fontId="10" fillId="13" borderId="94" xfId="0" applyFont="1" applyFill="1" applyBorder="1" applyAlignment="1">
      <alignment horizontal="center"/>
    </xf>
    <xf numFmtId="0" fontId="10" fillId="13" borderId="95" xfId="0" applyFont="1" applyFill="1" applyBorder="1" applyAlignment="1">
      <alignment horizontal="center"/>
    </xf>
    <xf numFmtId="0" fontId="10" fillId="13" borderId="51" xfId="0" applyFont="1" applyFill="1" applyBorder="1" applyAlignment="1">
      <alignment horizontal="center"/>
    </xf>
    <xf numFmtId="0" fontId="10" fillId="13" borderId="0" xfId="0" applyFont="1" applyFill="1" applyAlignment="1">
      <alignment horizontal="center"/>
    </xf>
    <xf numFmtId="0" fontId="10" fillId="13" borderId="27" xfId="0" applyFont="1" applyFill="1" applyBorder="1" applyAlignment="1">
      <alignment horizontal="center"/>
    </xf>
    <xf numFmtId="0" fontId="10" fillId="13" borderId="52" xfId="0" applyFont="1" applyFill="1" applyBorder="1" applyAlignment="1">
      <alignment horizontal="center"/>
    </xf>
    <xf numFmtId="0" fontId="10" fillId="13" borderId="2" xfId="0" applyFont="1" applyFill="1" applyBorder="1" applyAlignment="1">
      <alignment horizontal="center"/>
    </xf>
    <xf numFmtId="0" fontId="10" fillId="13" borderId="3" xfId="0" applyFont="1" applyFill="1" applyBorder="1" applyAlignment="1">
      <alignment horizontal="center"/>
    </xf>
    <xf numFmtId="0" fontId="10" fillId="13" borderId="96" xfId="0" applyFont="1" applyFill="1" applyBorder="1" applyAlignment="1">
      <alignment horizontal="center"/>
    </xf>
    <xf numFmtId="0" fontId="10" fillId="13" borderId="97" xfId="0" applyFont="1" applyFill="1" applyBorder="1" applyAlignment="1">
      <alignment horizontal="center"/>
    </xf>
    <xf numFmtId="0" fontId="10" fillId="13" borderId="5" xfId="0" applyFont="1" applyFill="1" applyBorder="1" applyAlignment="1">
      <alignment horizontal="center"/>
    </xf>
    <xf numFmtId="0" fontId="39" fillId="34" borderId="69" xfId="0" applyFont="1" applyFill="1" applyBorder="1" applyAlignment="1">
      <alignment horizontal="center" vertical="center" wrapText="1"/>
    </xf>
    <xf numFmtId="0" fontId="39" fillId="34" borderId="85" xfId="0" applyFont="1" applyFill="1" applyBorder="1" applyAlignment="1">
      <alignment horizontal="center" vertical="center" wrapText="1"/>
    </xf>
    <xf numFmtId="0" fontId="39" fillId="34" borderId="90" xfId="0" applyFont="1" applyFill="1" applyBorder="1" applyAlignment="1">
      <alignment horizontal="center" vertical="center" wrapText="1"/>
    </xf>
    <xf numFmtId="0" fontId="21" fillId="35" borderId="85" xfId="0" applyFont="1" applyFill="1" applyBorder="1" applyAlignment="1">
      <alignment horizontal="center" wrapText="1"/>
    </xf>
    <xf numFmtId="0" fontId="21" fillId="35" borderId="90" xfId="0" applyFont="1" applyFill="1" applyBorder="1" applyAlignment="1">
      <alignment horizontal="center" wrapText="1"/>
    </xf>
    <xf numFmtId="0" fontId="10" fillId="0" borderId="92" xfId="0" applyFont="1" applyBorder="1" applyAlignment="1">
      <alignment horizontal="left" vertical="center"/>
    </xf>
    <xf numFmtId="0" fontId="10" fillId="0" borderId="22" xfId="0" applyFont="1" applyBorder="1" applyAlignment="1">
      <alignment horizontal="left" vertical="center"/>
    </xf>
    <xf numFmtId="0" fontId="29" fillId="37" borderId="73" xfId="0" applyFont="1" applyFill="1" applyBorder="1" applyAlignment="1">
      <alignment horizontal="center" vertical="center" wrapText="1"/>
    </xf>
    <xf numFmtId="0" fontId="29" fillId="37" borderId="74" xfId="0" applyFont="1" applyFill="1" applyBorder="1" applyAlignment="1">
      <alignment horizontal="center" vertical="center" wrapText="1"/>
    </xf>
    <xf numFmtId="0" fontId="31" fillId="0" borderId="7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21"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72" xfId="0" applyFont="1" applyBorder="1" applyAlignment="1">
      <alignment horizontal="center" vertical="center" wrapText="1"/>
    </xf>
    <xf numFmtId="0" fontId="10" fillId="0" borderId="92" xfId="0" applyFont="1" applyBorder="1" applyAlignment="1">
      <alignment horizontal="left" vertical="center" wrapText="1"/>
    </xf>
    <xf numFmtId="0" fontId="10" fillId="0" borderId="22" xfId="0" applyFont="1" applyBorder="1" applyAlignment="1">
      <alignment horizontal="left" vertical="center" wrapText="1"/>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1" fillId="36" borderId="99" xfId="0" applyFont="1" applyFill="1" applyBorder="1" applyAlignment="1">
      <alignment horizontal="center" vertical="center" wrapText="1"/>
    </xf>
    <xf numFmtId="0" fontId="21" fillId="36" borderId="104" xfId="0" applyFont="1" applyFill="1" applyBorder="1" applyAlignment="1">
      <alignment horizontal="center" vertical="center" wrapText="1"/>
    </xf>
    <xf numFmtId="0" fontId="21" fillId="36" borderId="100" xfId="0" applyFont="1" applyFill="1" applyBorder="1" applyAlignment="1">
      <alignment horizontal="center" vertical="center" wrapText="1"/>
    </xf>
    <xf numFmtId="0" fontId="21" fillId="36" borderId="36" xfId="0" applyFont="1" applyFill="1" applyBorder="1" applyAlignment="1">
      <alignment horizontal="center" vertical="center" wrapText="1"/>
    </xf>
    <xf numFmtId="0" fontId="21" fillId="36" borderId="103" xfId="0" applyFont="1" applyFill="1" applyBorder="1" applyAlignment="1">
      <alignment horizontal="center" vertical="center" wrapText="1"/>
    </xf>
    <xf numFmtId="0" fontId="21" fillId="36" borderId="75" xfId="0" applyFont="1" applyFill="1" applyBorder="1" applyAlignment="1">
      <alignment horizontal="center" vertical="center" wrapText="1"/>
    </xf>
    <xf numFmtId="0" fontId="10" fillId="0" borderId="92" xfId="0" applyFont="1" applyFill="1" applyBorder="1" applyAlignment="1">
      <alignment horizontal="left" vertical="center"/>
    </xf>
    <xf numFmtId="0" fontId="10" fillId="0" borderId="22" xfId="0" applyFont="1" applyFill="1" applyBorder="1" applyAlignment="1">
      <alignment horizontal="left" vertical="center"/>
    </xf>
    <xf numFmtId="0" fontId="27" fillId="25" borderId="47" xfId="0" applyFont="1" applyFill="1" applyBorder="1" applyAlignment="1" applyProtection="1">
      <alignment horizontal="center" vertical="center"/>
      <protection hidden="1"/>
    </xf>
    <xf numFmtId="0" fontId="21" fillId="25" borderId="25" xfId="0" applyFont="1" applyFill="1" applyBorder="1" applyAlignment="1" applyProtection="1">
      <alignment horizontal="center" vertical="center"/>
      <protection hidden="1"/>
    </xf>
    <xf numFmtId="0" fontId="21" fillId="0" borderId="0" xfId="0" applyFont="1" applyAlignment="1" applyProtection="1">
      <alignment horizontal="left"/>
      <protection hidden="1"/>
    </xf>
    <xf numFmtId="0" fontId="10" fillId="0" borderId="0" xfId="0" applyFont="1" applyAlignment="1" applyProtection="1">
      <alignment horizontal="left" wrapText="1"/>
      <protection hidden="1"/>
    </xf>
    <xf numFmtId="0" fontId="38" fillId="0" borderId="0" xfId="0" applyFont="1" applyAlignment="1" applyProtection="1">
      <alignment horizontal="left" vertical="center" wrapText="1"/>
      <protection hidden="1"/>
    </xf>
    <xf numFmtId="0" fontId="38" fillId="0" borderId="0" xfId="0" applyFont="1" applyAlignment="1" applyProtection="1">
      <alignment horizontal="left" wrapText="1"/>
      <protection hidden="1"/>
    </xf>
    <xf numFmtId="0" fontId="10" fillId="0" borderId="42" xfId="0" applyFont="1" applyBorder="1" applyAlignment="1" applyProtection="1">
      <alignment horizontal="center"/>
      <protection hidden="1"/>
    </xf>
    <xf numFmtId="0" fontId="19" fillId="22" borderId="31" xfId="12" applyFont="1" applyBorder="1" applyAlignment="1" applyProtection="1">
      <alignment horizontal="center" vertical="center" wrapText="1"/>
      <protection locked="0" hidden="1"/>
    </xf>
    <xf numFmtId="0" fontId="19" fillId="22" borderId="35" xfId="12" applyFont="1" applyBorder="1" applyAlignment="1" applyProtection="1">
      <alignment horizontal="center" vertical="center" wrapText="1"/>
      <protection locked="0" hidden="1"/>
    </xf>
    <xf numFmtId="0" fontId="19" fillId="22" borderId="32" xfId="12" applyFont="1" applyBorder="1" applyAlignment="1" applyProtection="1">
      <alignment horizontal="center" vertical="center" wrapText="1"/>
      <protection locked="0" hidden="1"/>
    </xf>
    <xf numFmtId="0" fontId="19" fillId="22" borderId="36" xfId="12" applyFont="1" applyBorder="1" applyAlignment="1" applyProtection="1">
      <alignment horizontal="center" vertical="center" wrapText="1"/>
      <protection locked="0" hidden="1"/>
    </xf>
    <xf numFmtId="9" fontId="20" fillId="25" borderId="10" xfId="2" applyFont="1" applyFill="1" applyBorder="1" applyAlignment="1" applyProtection="1">
      <alignment horizontal="center" vertical="center"/>
      <protection hidden="1"/>
    </xf>
    <xf numFmtId="9" fontId="20" fillId="25" borderId="22" xfId="2" applyFont="1" applyFill="1" applyBorder="1" applyAlignment="1" applyProtection="1">
      <alignment horizontal="center" vertical="center"/>
      <protection hidden="1"/>
    </xf>
    <xf numFmtId="0" fontId="26" fillId="13" borderId="0" xfId="12" applyFont="1" applyFill="1" applyBorder="1" applyAlignment="1" applyProtection="1">
      <alignment horizontal="center" vertical="top" wrapText="1"/>
      <protection locked="0" hidden="1"/>
    </xf>
    <xf numFmtId="0" fontId="10" fillId="0" borderId="22"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7" fillId="13" borderId="86" xfId="12" applyFont="1" applyFill="1" applyBorder="1" applyAlignment="1" applyProtection="1">
      <alignment horizontal="center" vertical="center" wrapText="1"/>
      <protection locked="0" hidden="1"/>
    </xf>
    <xf numFmtId="0" fontId="7" fillId="13" borderId="71" xfId="12" applyFont="1" applyFill="1" applyBorder="1" applyAlignment="1" applyProtection="1">
      <alignment horizontal="center" vertical="center" wrapText="1"/>
      <protection locked="0" hidden="1"/>
    </xf>
    <xf numFmtId="0" fontId="26" fillId="13" borderId="22" xfId="12" applyFont="1" applyFill="1" applyBorder="1" applyAlignment="1" applyProtection="1">
      <alignment horizontal="center" vertical="top" wrapText="1"/>
      <protection locked="0" hidden="1"/>
    </xf>
    <xf numFmtId="0" fontId="26" fillId="13" borderId="4" xfId="12" applyFont="1" applyFill="1" applyBorder="1" applyAlignment="1" applyProtection="1">
      <alignment horizontal="center" vertical="top" wrapText="1"/>
      <protection locked="0" hidden="1"/>
    </xf>
    <xf numFmtId="0" fontId="26" fillId="13" borderId="35" xfId="12" applyFont="1" applyFill="1" applyBorder="1" applyAlignment="1" applyProtection="1">
      <alignment horizontal="center" vertical="top" wrapText="1"/>
      <protection locked="0" hidden="1"/>
    </xf>
    <xf numFmtId="0" fontId="26" fillId="13" borderId="21" xfId="12" applyFont="1" applyFill="1" applyBorder="1" applyAlignment="1" applyProtection="1">
      <alignment horizontal="center" vertical="top" wrapText="1"/>
      <protection locked="0" hidden="1"/>
    </xf>
    <xf numFmtId="9" fontId="26" fillId="0" borderId="39" xfId="2" applyFont="1" applyBorder="1" applyAlignment="1" applyProtection="1">
      <alignment horizontal="center" vertical="center"/>
      <protection locked="0"/>
    </xf>
    <xf numFmtId="9" fontId="26" fillId="0" borderId="40" xfId="2" applyFont="1" applyBorder="1" applyAlignment="1" applyProtection="1">
      <alignment horizontal="center" vertical="center"/>
      <protection locked="0"/>
    </xf>
    <xf numFmtId="9" fontId="26" fillId="0" borderId="41" xfId="2" applyFont="1" applyBorder="1" applyAlignment="1" applyProtection="1">
      <alignment horizontal="center" vertical="center"/>
      <protection locked="0"/>
    </xf>
    <xf numFmtId="165" fontId="26" fillId="0" borderId="38" xfId="1"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hidden="1"/>
    </xf>
    <xf numFmtId="0" fontId="19" fillId="22" borderId="21" xfId="12" applyFont="1" applyBorder="1" applyAlignment="1" applyProtection="1">
      <alignment horizontal="center" vertical="center" wrapText="1"/>
      <protection locked="0" hidden="1"/>
    </xf>
    <xf numFmtId="0" fontId="19" fillId="22" borderId="15" xfId="12" applyFont="1" applyBorder="1" applyAlignment="1" applyProtection="1">
      <alignment horizontal="center" vertical="center" wrapText="1"/>
      <protection locked="0" hidden="1"/>
    </xf>
    <xf numFmtId="0" fontId="10" fillId="0" borderId="14" xfId="0" applyFont="1" applyBorder="1" applyAlignment="1" applyProtection="1">
      <alignment horizontal="left"/>
      <protection locked="0"/>
    </xf>
    <xf numFmtId="0" fontId="10" fillId="0" borderId="34" xfId="0" applyFont="1" applyBorder="1" applyAlignment="1" applyProtection="1">
      <alignment horizontal="left"/>
      <protection locked="0"/>
    </xf>
    <xf numFmtId="0" fontId="18" fillId="0" borderId="0" xfId="0" applyFont="1" applyAlignment="1" applyProtection="1">
      <alignment horizontal="center" vertical="center"/>
      <protection hidden="1"/>
    </xf>
    <xf numFmtId="0" fontId="22" fillId="0" borderId="14" xfId="0" applyFont="1" applyBorder="1" applyAlignment="1" applyProtection="1">
      <alignment horizontal="left"/>
      <protection locked="0"/>
    </xf>
    <xf numFmtId="0" fontId="25" fillId="0" borderId="14" xfId="0" applyFont="1" applyBorder="1" applyAlignment="1" applyProtection="1">
      <alignment horizontal="left"/>
      <protection locked="0"/>
    </xf>
    <xf numFmtId="0" fontId="10" fillId="0" borderId="0" xfId="0" applyFont="1" applyAlignment="1" applyProtection="1">
      <alignment horizontal="center"/>
      <protection hidden="1"/>
    </xf>
    <xf numFmtId="0" fontId="10" fillId="0" borderId="34" xfId="0" applyFont="1" applyBorder="1" applyAlignment="1" applyProtection="1">
      <alignment horizontal="center"/>
      <protection hidden="1"/>
    </xf>
    <xf numFmtId="0" fontId="21" fillId="12" borderId="4" xfId="0" applyFont="1" applyFill="1" applyBorder="1" applyAlignment="1" applyProtection="1">
      <alignment horizontal="center" vertical="center"/>
      <protection hidden="1"/>
    </xf>
    <xf numFmtId="0" fontId="10" fillId="0" borderId="35" xfId="0" applyFont="1" applyBorder="1" applyAlignment="1" applyProtection="1">
      <alignment horizontal="center"/>
      <protection hidden="1"/>
    </xf>
    <xf numFmtId="0" fontId="10" fillId="0" borderId="21" xfId="0" applyFont="1" applyBorder="1" applyAlignment="1" applyProtection="1">
      <alignment horizontal="center"/>
      <protection hidden="1"/>
    </xf>
    <xf numFmtId="167" fontId="27" fillId="16" borderId="4" xfId="4" applyNumberFormat="1" applyFont="1" applyFill="1" applyBorder="1" applyAlignment="1" applyProtection="1">
      <alignment horizontal="center" vertical="center"/>
      <protection locked="0"/>
    </xf>
    <xf numFmtId="167" fontId="27" fillId="30" borderId="4" xfId="4" applyNumberFormat="1" applyFont="1" applyFill="1" applyBorder="1" applyAlignment="1" applyProtection="1">
      <alignment horizontal="center" vertical="center"/>
      <protection locked="0"/>
    </xf>
    <xf numFmtId="0" fontId="45" fillId="13" borderId="98" xfId="5" applyFont="1" applyFill="1" applyBorder="1" applyAlignment="1">
      <alignment horizontal="center" vertical="center"/>
    </xf>
    <xf numFmtId="0" fontId="45" fillId="13" borderId="34" xfId="5" applyFont="1" applyFill="1" applyBorder="1" applyAlignment="1">
      <alignment horizontal="center" vertical="center"/>
    </xf>
    <xf numFmtId="0" fontId="29" fillId="5" borderId="10" xfId="9" applyFont="1" applyFill="1" applyBorder="1" applyAlignment="1">
      <alignment horizontal="center" vertical="center" wrapText="1"/>
    </xf>
    <xf numFmtId="0" fontId="29" fillId="5" borderId="14" xfId="9" applyFont="1" applyFill="1" applyBorder="1" applyAlignment="1">
      <alignment horizontal="center" vertical="center" wrapText="1"/>
    </xf>
    <xf numFmtId="0" fontId="29" fillId="5" borderId="22" xfId="9" applyFont="1" applyFill="1" applyBorder="1" applyAlignment="1">
      <alignment horizontal="center" vertical="center" wrapText="1"/>
    </xf>
    <xf numFmtId="0" fontId="53" fillId="0" borderId="0" xfId="5" applyFont="1" applyAlignment="1" applyProtection="1">
      <alignment horizontal="left" vertical="center" wrapText="1"/>
      <protection locked="0"/>
    </xf>
    <xf numFmtId="167" fontId="26" fillId="16" borderId="10" xfId="4" applyNumberFormat="1" applyFont="1" applyFill="1" applyBorder="1" applyAlignment="1" applyProtection="1">
      <alignment horizontal="center" vertical="center"/>
      <protection locked="0"/>
    </xf>
    <xf numFmtId="167" fontId="26" fillId="16" borderId="14" xfId="4" applyNumberFormat="1" applyFont="1" applyFill="1" applyBorder="1" applyAlignment="1" applyProtection="1">
      <alignment horizontal="center" vertical="center"/>
      <protection locked="0"/>
    </xf>
    <xf numFmtId="167" fontId="26" fillId="16" borderId="22" xfId="4" applyNumberFormat="1" applyFont="1" applyFill="1" applyBorder="1" applyAlignment="1" applyProtection="1">
      <alignment horizontal="center" vertical="center"/>
      <protection locked="0"/>
    </xf>
    <xf numFmtId="167" fontId="27" fillId="20" borderId="4" xfId="4" applyNumberFormat="1" applyFont="1" applyFill="1" applyBorder="1" applyAlignment="1" applyProtection="1">
      <alignment horizontal="center" vertical="center"/>
      <protection locked="0"/>
    </xf>
    <xf numFmtId="9" fontId="54" fillId="21" borderId="4" xfId="2" applyFont="1" applyFill="1" applyBorder="1" applyAlignment="1" applyProtection="1">
      <alignment horizontal="center" vertical="center"/>
      <protection locked="0"/>
    </xf>
    <xf numFmtId="0" fontId="4" fillId="11" borderId="4" xfId="8" applyFont="1" applyFill="1" applyBorder="1" applyAlignment="1" applyProtection="1">
      <alignment vertical="center" wrapText="1"/>
    </xf>
    <xf numFmtId="0" fontId="51" fillId="12" borderId="17" xfId="8" applyFont="1" applyFill="1" applyBorder="1" applyAlignment="1" applyProtection="1">
      <alignment horizontal="center" vertical="center" textRotation="90" wrapText="1"/>
    </xf>
    <xf numFmtId="0" fontId="4" fillId="12" borderId="4" xfId="8" applyFont="1" applyFill="1" applyBorder="1" applyAlignment="1" applyProtection="1">
      <alignment vertical="center" wrapText="1"/>
    </xf>
    <xf numFmtId="0" fontId="51" fillId="6" borderId="35" xfId="8" applyFont="1" applyFill="1" applyBorder="1" applyAlignment="1" applyProtection="1">
      <alignment horizontal="center" vertical="center" textRotation="90" wrapText="1"/>
    </xf>
    <xf numFmtId="0" fontId="51" fillId="6" borderId="47" xfId="8" applyFont="1" applyFill="1" applyBorder="1" applyAlignment="1" applyProtection="1">
      <alignment horizontal="center" vertical="center" textRotation="90" wrapText="1"/>
    </xf>
    <xf numFmtId="0" fontId="4" fillId="6" borderId="21" xfId="8" applyFont="1" applyFill="1" applyBorder="1" applyAlignment="1" applyProtection="1">
      <alignment horizontal="center" vertical="center" wrapText="1"/>
    </xf>
    <xf numFmtId="0" fontId="4" fillId="6" borderId="25" xfId="8" applyFont="1" applyFill="1" applyBorder="1" applyAlignment="1" applyProtection="1">
      <alignment horizontal="center" vertical="center" wrapText="1"/>
    </xf>
    <xf numFmtId="0" fontId="4" fillId="6" borderId="48" xfId="8" applyFont="1" applyFill="1" applyBorder="1" applyAlignment="1" applyProtection="1">
      <alignment horizontal="center" vertical="center" wrapText="1"/>
    </xf>
    <xf numFmtId="0" fontId="26" fillId="14" borderId="42" xfId="5" applyFont="1" applyFill="1" applyBorder="1" applyAlignment="1" applyProtection="1">
      <alignment horizontal="center" vertical="center"/>
      <protection locked="0"/>
    </xf>
    <xf numFmtId="0" fontId="26" fillId="14" borderId="0" xfId="5" applyFont="1" applyFill="1" applyAlignment="1" applyProtection="1">
      <alignment horizontal="center" vertical="center"/>
      <protection locked="0"/>
    </xf>
    <xf numFmtId="0" fontId="5" fillId="5" borderId="15" xfId="3" applyFont="1" applyFill="1" applyBorder="1" applyAlignment="1" applyProtection="1">
      <alignment horizontal="left" vertical="center" wrapText="1"/>
    </xf>
    <xf numFmtId="0" fontId="5" fillId="5" borderId="32" xfId="3" applyFont="1" applyFill="1" applyBorder="1" applyAlignment="1" applyProtection="1">
      <alignment horizontal="left" vertical="center" wrapText="1"/>
    </xf>
    <xf numFmtId="0" fontId="5" fillId="5" borderId="4" xfId="3" applyFont="1" applyFill="1" applyBorder="1" applyAlignment="1" applyProtection="1">
      <alignment horizontal="left" vertical="center" wrapText="1"/>
    </xf>
    <xf numFmtId="0" fontId="5" fillId="5" borderId="31" xfId="3" applyFont="1" applyFill="1" applyBorder="1" applyAlignment="1" applyProtection="1">
      <alignment horizontal="left" vertical="center" wrapText="1"/>
    </xf>
    <xf numFmtId="168" fontId="5" fillId="5" borderId="15" xfId="6" applyNumberFormat="1" applyFont="1" applyFill="1" applyBorder="1" applyAlignment="1" applyProtection="1">
      <alignment horizontal="left" vertical="center" wrapText="1"/>
    </xf>
    <xf numFmtId="168" fontId="5" fillId="5" borderId="32" xfId="6" applyNumberFormat="1" applyFont="1" applyFill="1" applyBorder="1" applyAlignment="1" applyProtection="1">
      <alignment horizontal="left" vertical="center" wrapText="1"/>
    </xf>
    <xf numFmtId="165" fontId="7" fillId="5" borderId="33" xfId="2" applyNumberFormat="1" applyFont="1" applyFill="1" applyBorder="1" applyAlignment="1" applyProtection="1">
      <alignment horizontal="center" vertical="center"/>
    </xf>
    <xf numFmtId="165" fontId="7" fillId="5" borderId="53" xfId="2" applyNumberFormat="1" applyFont="1" applyFill="1" applyBorder="1" applyAlignment="1" applyProtection="1">
      <alignment horizontal="center" vertical="center"/>
    </xf>
    <xf numFmtId="9" fontId="45" fillId="5" borderId="10" xfId="2" applyFont="1" applyFill="1" applyBorder="1" applyAlignment="1" applyProtection="1">
      <alignment horizontal="center" vertical="center"/>
    </xf>
    <xf numFmtId="9" fontId="45" fillId="5" borderId="14" xfId="2" applyFont="1" applyFill="1" applyBorder="1" applyAlignment="1" applyProtection="1">
      <alignment horizontal="center" vertical="center"/>
    </xf>
    <xf numFmtId="165" fontId="7" fillId="5" borderId="10" xfId="2" applyNumberFormat="1" applyFont="1" applyFill="1" applyBorder="1" applyAlignment="1" applyProtection="1">
      <alignment horizontal="center" vertical="center"/>
    </xf>
    <xf numFmtId="165" fontId="7" fillId="5" borderId="14" xfId="2" applyNumberFormat="1" applyFont="1" applyFill="1" applyBorder="1" applyAlignment="1" applyProtection="1">
      <alignment horizontal="center" vertical="center"/>
    </xf>
    <xf numFmtId="168" fontId="7" fillId="20" borderId="10" xfId="6" applyNumberFormat="1" applyFont="1" applyFill="1" applyBorder="1" applyAlignment="1" applyProtection="1">
      <alignment horizontal="center" vertical="center" wrapText="1"/>
    </xf>
    <xf numFmtId="168" fontId="7" fillId="20" borderId="14" xfId="6" applyNumberFormat="1" applyFont="1" applyFill="1" applyBorder="1" applyAlignment="1" applyProtection="1">
      <alignment horizontal="center" vertical="center" wrapText="1"/>
    </xf>
    <xf numFmtId="0" fontId="50" fillId="18" borderId="31" xfId="0" applyFont="1" applyFill="1" applyBorder="1" applyAlignment="1">
      <alignment horizontal="left" vertical="center" wrapText="1"/>
    </xf>
    <xf numFmtId="0" fontId="50" fillId="18" borderId="32" xfId="0" applyFont="1" applyFill="1" applyBorder="1" applyAlignment="1">
      <alignment horizontal="left" vertical="center" wrapText="1"/>
    </xf>
    <xf numFmtId="0" fontId="50" fillId="8" borderId="31" xfId="0" applyFont="1" applyFill="1" applyBorder="1" applyAlignment="1">
      <alignment horizontal="left" vertical="center" wrapText="1"/>
    </xf>
    <xf numFmtId="0" fontId="50" fillId="8" borderId="32" xfId="0" applyFont="1" applyFill="1" applyBorder="1" applyAlignment="1">
      <alignment horizontal="left" vertical="center" wrapText="1"/>
    </xf>
    <xf numFmtId="0" fontId="26" fillId="15" borderId="4" xfId="5" applyFont="1" applyFill="1" applyBorder="1" applyAlignment="1" applyProtection="1">
      <alignment horizontal="center" vertical="center"/>
      <protection locked="0"/>
    </xf>
    <xf numFmtId="0" fontId="13" fillId="0" borderId="4" xfId="0" applyFont="1" applyBorder="1" applyAlignment="1" applyProtection="1">
      <alignment horizontal="center" vertical="center" wrapText="1"/>
      <protection hidden="1"/>
    </xf>
    <xf numFmtId="0" fontId="21" fillId="13" borderId="0" xfId="0" applyFont="1" applyFill="1" applyAlignment="1">
      <alignment horizontal="center"/>
    </xf>
    <xf numFmtId="0" fontId="49" fillId="11" borderId="30" xfId="8" applyFont="1" applyFill="1" applyBorder="1" applyAlignment="1" applyProtection="1">
      <alignment horizontal="center" vertical="center" textRotation="90" wrapText="1"/>
    </xf>
    <xf numFmtId="0" fontId="49" fillId="11" borderId="54" xfId="8" applyFont="1" applyFill="1" applyBorder="1" applyAlignment="1" applyProtection="1">
      <alignment horizontal="center" vertical="center" textRotation="90" wrapText="1"/>
    </xf>
    <xf numFmtId="0" fontId="49" fillId="11" borderId="50" xfId="8" applyFont="1" applyFill="1" applyBorder="1" applyAlignment="1" applyProtection="1">
      <alignment horizontal="center" vertical="center" textRotation="90" wrapText="1"/>
    </xf>
    <xf numFmtId="0" fontId="51" fillId="8" borderId="17" xfId="8" applyFont="1" applyFill="1" applyBorder="1" applyAlignment="1" applyProtection="1">
      <alignment horizontal="center" vertical="center" textRotation="90" wrapText="1"/>
    </xf>
    <xf numFmtId="0" fontId="4" fillId="8" borderId="4" xfId="8" applyFont="1" applyFill="1" applyBorder="1" applyAlignment="1" applyProtection="1">
      <alignment vertical="center" wrapText="1"/>
    </xf>
    <xf numFmtId="0" fontId="4" fillId="11" borderId="21" xfId="8" applyFont="1" applyFill="1" applyBorder="1" applyAlignment="1" applyProtection="1">
      <alignment horizontal="center" vertical="center" wrapText="1"/>
    </xf>
    <xf numFmtId="0" fontId="4" fillId="11" borderId="25" xfId="8" applyFont="1" applyFill="1" applyBorder="1" applyAlignment="1" applyProtection="1">
      <alignment horizontal="center" vertical="center" wrapText="1"/>
    </xf>
    <xf numFmtId="0" fontId="4" fillId="11" borderId="15" xfId="8" applyFont="1" applyFill="1" applyBorder="1" applyAlignment="1" applyProtection="1">
      <alignment horizontal="center" vertical="center" wrapText="1"/>
    </xf>
    <xf numFmtId="171" fontId="13" fillId="5" borderId="64" xfId="2" applyNumberFormat="1" applyFont="1" applyFill="1" applyBorder="1" applyAlignment="1" applyProtection="1">
      <alignment horizontal="center" vertical="center"/>
    </xf>
    <xf numFmtId="171" fontId="13" fillId="5" borderId="65" xfId="2" applyNumberFormat="1" applyFont="1" applyFill="1" applyBorder="1" applyAlignment="1" applyProtection="1">
      <alignment horizontal="center" vertical="center"/>
    </xf>
    <xf numFmtId="167" fontId="46" fillId="12" borderId="66" xfId="4" applyNumberFormat="1" applyFont="1" applyFill="1" applyBorder="1" applyAlignment="1" applyProtection="1">
      <alignment horizontal="center" vertical="center"/>
    </xf>
    <xf numFmtId="167" fontId="46" fillId="12" borderId="67" xfId="4" applyNumberFormat="1" applyFont="1" applyFill="1" applyBorder="1" applyAlignment="1" applyProtection="1">
      <alignment horizontal="center" vertical="center"/>
    </xf>
    <xf numFmtId="167" fontId="13" fillId="10" borderId="66" xfId="4" applyNumberFormat="1" applyFont="1" applyFill="1" applyBorder="1" applyAlignment="1" applyProtection="1">
      <alignment horizontal="center" vertical="center" wrapText="1"/>
      <protection hidden="1"/>
    </xf>
    <xf numFmtId="167" fontId="13" fillId="10" borderId="67" xfId="4" applyNumberFormat="1" applyFont="1" applyFill="1" applyBorder="1" applyAlignment="1" applyProtection="1">
      <alignment horizontal="center" vertical="center" wrapText="1"/>
      <protection hidden="1"/>
    </xf>
  </cellXfs>
  <cellStyles count="18">
    <cellStyle name="Énfasis1" xfId="12" builtinId="29"/>
    <cellStyle name="Énfasis2" xfId="13" builtinId="33"/>
    <cellStyle name="Hipervínculo" xfId="16" builtinId="8"/>
    <cellStyle name="Incorrecto 2" xfId="8"/>
    <cellStyle name="Millares 4" xfId="4"/>
    <cellStyle name="Millares 5" xfId="6"/>
    <cellStyle name="Moneda" xfId="1" builtinId="4"/>
    <cellStyle name="Moneda 2" xfId="14"/>
    <cellStyle name="Moneda 3" xfId="15"/>
    <cellStyle name="Moneda 4" xfId="17"/>
    <cellStyle name="Normal" xfId="0" builtinId="0"/>
    <cellStyle name="Normal 2" xfId="11"/>
    <cellStyle name="Normal 5" xfId="5"/>
    <cellStyle name="Normal 7" xfId="9"/>
    <cellStyle name="Normal_Hoja1" xfId="10"/>
    <cellStyle name="Note" xfId="3"/>
    <cellStyle name="Porcentaje" xfId="2" builtinId="5"/>
    <cellStyle name="Porcentaje 2" xfId="7"/>
  </cellStyles>
  <dxfs count="95">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67" formatCode="_-* #,##0_-;\-* #,##0_-;_-* &quot;-&quot;??_-;_-@_-"/>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rgb="FF000000"/>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name val="Arial"/>
        <scheme val="none"/>
      </font>
    </dxf>
    <dxf>
      <border outline="0">
        <bottom style="thin">
          <color theme="4" tint="0.39997558519241921"/>
        </bottom>
      </border>
    </dxf>
    <dxf>
      <font>
        <strike val="0"/>
        <outline val="0"/>
        <shadow val="0"/>
        <u val="none"/>
        <vertAlign val="baseline"/>
        <name val="Arial"/>
        <scheme val="none"/>
      </font>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name val="Arial"/>
        <scheme val="none"/>
      </font>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0"/>
        <color rgb="FFFF0000"/>
        <name val="Arial"/>
        <scheme val="none"/>
      </font>
      <numFmt numFmtId="13" formatCode="0%"/>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outline="0">
        <left/>
        <right/>
        <top/>
        <bottom style="medium">
          <color indexed="64"/>
        </bottom>
      </border>
    </dxf>
    <dxf>
      <border outline="0">
        <left style="medium">
          <color indexed="64"/>
        </left>
        <right style="medium">
          <color indexed="64"/>
        </right>
        <bottom style="medium">
          <color indexed="64"/>
        </bottom>
      </border>
    </dxf>
    <dxf>
      <font>
        <strike val="0"/>
        <outline val="0"/>
        <shadow val="0"/>
        <u val="none"/>
        <vertAlign val="baseline"/>
        <sz val="10"/>
        <name val="Arial"/>
        <scheme val="none"/>
      </font>
    </dxf>
    <dxf>
      <border outline="0">
        <bottom style="medium">
          <color indexed="64"/>
        </bottom>
      </border>
    </dxf>
    <dxf>
      <font>
        <b/>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FF00"/>
        </patternFill>
      </fill>
    </dxf>
    <dxf>
      <fill>
        <patternFill>
          <bgColor rgb="FF00FF00"/>
        </patternFill>
      </fill>
    </dxf>
    <dxf>
      <fill>
        <patternFill>
          <bgColor rgb="FFFF0000"/>
        </patternFill>
      </fill>
    </dxf>
    <dxf>
      <font>
        <color rgb="FFFF0000"/>
      </font>
    </dxf>
    <dxf>
      <font>
        <color rgb="FFFF0000"/>
      </font>
    </dxf>
    <dxf>
      <font>
        <color rgb="FFFF0000"/>
      </font>
    </dxf>
    <dxf>
      <font>
        <color rgb="FFFF0000"/>
      </font>
    </dxf>
    <dxf>
      <fill>
        <patternFill>
          <bgColor rgb="FF00FF00"/>
        </patternFill>
      </fill>
    </dxf>
    <dxf>
      <fill>
        <patternFill>
          <bgColor rgb="FFFF0000"/>
        </patternFill>
      </fill>
    </dxf>
    <dxf>
      <fill>
        <patternFill>
          <bgColor rgb="FFCEE193"/>
        </patternFill>
      </fill>
    </dxf>
    <dxf>
      <fill>
        <patternFill>
          <bgColor rgb="FFFABA86"/>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FF0000"/>
        </patternFill>
      </fill>
    </dxf>
    <dxf>
      <font>
        <color rgb="FFFF0000"/>
      </font>
    </dxf>
    <dxf>
      <font>
        <color rgb="FFFF0000"/>
      </font>
    </dxf>
    <dxf>
      <font>
        <color rgb="FFFF0000"/>
      </font>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color auto="1"/>
        <name val="Arial"/>
        <scheme val="none"/>
      </font>
      <numFmt numFmtId="13" formatCode="0%"/>
      <alignment horizontal="center" vertical="bottom" textRotation="0" wrapText="0" indent="0" justifyLastLine="0" shrinkToFit="0" readingOrder="0"/>
      <protection locked="1" hidden="1"/>
    </dxf>
    <dxf>
      <font>
        <strike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b/>
        <i val="0"/>
        <color theme="0"/>
      </font>
      <fill>
        <patternFill>
          <bgColor rgb="FFFF0000"/>
        </patternFill>
      </fill>
    </dxf>
    <dxf>
      <font>
        <b/>
        <i val="0"/>
      </font>
      <fill>
        <patternFill>
          <bgColor rgb="FFFFFF00"/>
        </patternFill>
      </fill>
    </dxf>
    <dxf>
      <font>
        <b/>
        <i val="0"/>
      </font>
      <fill>
        <patternFill>
          <bgColor rgb="FF92D05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s>
  <tableStyles count="0" defaultTableStyle="TableStyleMedium2" defaultPivotStyle="PivotStyleLight16"/>
  <colors>
    <mruColors>
      <color rgb="FF00FF00"/>
      <color rgb="FFD6BBEB"/>
      <color rgb="FFEE0000"/>
      <color rgb="FFFC6A28"/>
      <color rgb="FFFABA86"/>
      <color rgb="FFCEE193"/>
      <color rgb="FFCBA9E5"/>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6"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checked="Checked" fmlaLink="$A$18" lockText="1" noThreeD="1"/>
</file>

<file path=xl/ctrlProps/ctrlProp6.xml><?xml version="1.0" encoding="utf-8"?>
<formControlPr xmlns="http://schemas.microsoft.com/office/spreadsheetml/2009/9/main" objectType="CheckBox" checked="Checked" fmlaLink="$A$19" lockText="1" noThreeD="1"/>
</file>

<file path=xl/ctrlProps/ctrlProp7.xml><?xml version="1.0" encoding="utf-8"?>
<formControlPr xmlns="http://schemas.microsoft.com/office/spreadsheetml/2009/9/main" objectType="CheckBox" checked="Checked" fmlaLink="$A$2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92267</xdr:rowOff>
    </xdr:from>
    <xdr:to>
      <xdr:col>1</xdr:col>
      <xdr:colOff>1247821</xdr:colOff>
      <xdr:row>0</xdr:row>
      <xdr:rowOff>847725</xdr:rowOff>
    </xdr:to>
    <xdr:pic>
      <xdr:nvPicPr>
        <xdr:cNvPr id="2" name="image2.jpg" descr="logo nuevo contralori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92267"/>
          <a:ext cx="1181146" cy="755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761999</xdr:colOff>
      <xdr:row>26</xdr:row>
      <xdr:rowOff>361950</xdr:rowOff>
    </xdr:from>
    <xdr:to>
      <xdr:col>4</xdr:col>
      <xdr:colOff>207477</xdr:colOff>
      <xdr:row>26</xdr:row>
      <xdr:rowOff>3105149</xdr:rowOff>
    </xdr:to>
    <xdr:pic>
      <xdr:nvPicPr>
        <xdr:cNvPr id="16" name="Imagen 15">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49" y="32394525"/>
          <a:ext cx="4293703" cy="2743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809625</xdr:colOff>
      <xdr:row>28</xdr:row>
      <xdr:rowOff>430731</xdr:rowOff>
    </xdr:from>
    <xdr:to>
      <xdr:col>4</xdr:col>
      <xdr:colOff>488198</xdr:colOff>
      <xdr:row>28</xdr:row>
      <xdr:rowOff>3505200</xdr:rowOff>
    </xdr:to>
    <xdr:pic>
      <xdr:nvPicPr>
        <xdr:cNvPr id="19" name="Imagen 18">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41940681"/>
          <a:ext cx="4526798" cy="3074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1819275</xdr:colOff>
      <xdr:row>14</xdr:row>
      <xdr:rowOff>219075</xdr:rowOff>
    </xdr:from>
    <xdr:to>
      <xdr:col>4</xdr:col>
      <xdr:colOff>9525</xdr:colOff>
      <xdr:row>14</xdr:row>
      <xdr:rowOff>1409700</xdr:rowOff>
    </xdr:to>
    <xdr:pic>
      <xdr:nvPicPr>
        <xdr:cNvPr id="23" name="Imagen 22">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38525" y="15554325"/>
          <a:ext cx="3038475"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1083390</xdr:colOff>
      <xdr:row>41</xdr:row>
      <xdr:rowOff>619124</xdr:rowOff>
    </xdr:from>
    <xdr:to>
      <xdr:col>4</xdr:col>
      <xdr:colOff>1218586</xdr:colOff>
      <xdr:row>42</xdr:row>
      <xdr:rowOff>57151</xdr:rowOff>
    </xdr:to>
    <xdr:pic>
      <xdr:nvPicPr>
        <xdr:cNvPr id="27" name="Imagen 26">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02640" y="49072799"/>
          <a:ext cx="4983421" cy="3152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323851</xdr:colOff>
      <xdr:row>45</xdr:row>
      <xdr:rowOff>409575</xdr:rowOff>
    </xdr:from>
    <xdr:to>
      <xdr:col>4</xdr:col>
      <xdr:colOff>1285876</xdr:colOff>
      <xdr:row>45</xdr:row>
      <xdr:rowOff>3564182</xdr:rowOff>
    </xdr:to>
    <xdr:pic>
      <xdr:nvPicPr>
        <xdr:cNvPr id="18" name="Imagen 17">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43101" y="54054375"/>
          <a:ext cx="5810250" cy="3154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1857375</xdr:colOff>
      <xdr:row>14</xdr:row>
      <xdr:rowOff>1800225</xdr:rowOff>
    </xdr:from>
    <xdr:to>
      <xdr:col>3</xdr:col>
      <xdr:colOff>2190750</xdr:colOff>
      <xdr:row>14</xdr:row>
      <xdr:rowOff>2800350</xdr:rowOff>
    </xdr:to>
    <xdr:pic>
      <xdr:nvPicPr>
        <xdr:cNvPr id="24" name="Imagen 23">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76625" y="17135475"/>
          <a:ext cx="289560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142644</xdr:colOff>
      <xdr:row>15</xdr:row>
      <xdr:rowOff>930686</xdr:rowOff>
    </xdr:from>
    <xdr:to>
      <xdr:col>5</xdr:col>
      <xdr:colOff>1234752</xdr:colOff>
      <xdr:row>15</xdr:row>
      <xdr:rowOff>1794105</xdr:rowOff>
    </xdr:to>
    <xdr:pic>
      <xdr:nvPicPr>
        <xdr:cNvPr id="22" name="Imagen 21">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9561" y="20277019"/>
          <a:ext cx="8817941" cy="863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389283</xdr:colOff>
      <xdr:row>16</xdr:row>
      <xdr:rowOff>298174</xdr:rowOff>
    </xdr:from>
    <xdr:to>
      <xdr:col>4</xdr:col>
      <xdr:colOff>611257</xdr:colOff>
      <xdr:row>16</xdr:row>
      <xdr:rowOff>1488799</xdr:rowOff>
    </xdr:to>
    <xdr:pic>
      <xdr:nvPicPr>
        <xdr:cNvPr id="31" name="Imagen 30">
          <a:extLst>
            <a:ext uri="{FF2B5EF4-FFF2-40B4-BE49-F238E27FC236}">
              <a16:creationId xmlns:a16="http://schemas.microsoft.com/office/drawing/2014/main" xmlns="" id="{00000000-0008-0000-00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12674" y="20168152"/>
          <a:ext cx="50673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1466022</xdr:colOff>
      <xdr:row>17</xdr:row>
      <xdr:rowOff>306457</xdr:rowOff>
    </xdr:from>
    <xdr:to>
      <xdr:col>3</xdr:col>
      <xdr:colOff>2141469</xdr:colOff>
      <xdr:row>17</xdr:row>
      <xdr:rowOff>1497082</xdr:rowOff>
    </xdr:to>
    <xdr:pic>
      <xdr:nvPicPr>
        <xdr:cNvPr id="33" name="Imagen 32">
          <a:extLst>
            <a:ext uri="{FF2B5EF4-FFF2-40B4-BE49-F238E27FC236}">
              <a16:creationId xmlns:a16="http://schemas.microsoft.com/office/drawing/2014/main" xmlns="" id="{00000000-0008-0000-0000-00002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89413" y="21725283"/>
          <a:ext cx="323477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1058332</xdr:colOff>
      <xdr:row>11</xdr:row>
      <xdr:rowOff>285750</xdr:rowOff>
    </xdr:from>
    <xdr:to>
      <xdr:col>5</xdr:col>
      <xdr:colOff>219345</xdr:colOff>
      <xdr:row>11</xdr:row>
      <xdr:rowOff>1733549</xdr:rowOff>
    </xdr:to>
    <xdr:pic>
      <xdr:nvPicPr>
        <xdr:cNvPr id="34" name="Imagen 33">
          <a:extLst>
            <a:ext uri="{FF2B5EF4-FFF2-40B4-BE49-F238E27FC236}">
              <a16:creationId xmlns:a16="http://schemas.microsoft.com/office/drawing/2014/main" xmlns="" id="{00000000-0008-0000-0000-000022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65249" y="10847917"/>
          <a:ext cx="6886846" cy="144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105833</xdr:colOff>
      <xdr:row>27</xdr:row>
      <xdr:rowOff>3270250</xdr:rowOff>
    </xdr:from>
    <xdr:to>
      <xdr:col>5</xdr:col>
      <xdr:colOff>140758</xdr:colOff>
      <xdr:row>27</xdr:row>
      <xdr:rowOff>4613275</xdr:rowOff>
    </xdr:to>
    <xdr:pic>
      <xdr:nvPicPr>
        <xdr:cNvPr id="35" name="Imagen 34">
          <a:extLst>
            <a:ext uri="{FF2B5EF4-FFF2-40B4-BE49-F238E27FC236}">
              <a16:creationId xmlns:a16="http://schemas.microsoft.com/office/drawing/2014/main" xmlns="" id="{00000000-0008-0000-0000-00002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5083" y="39571083"/>
          <a:ext cx="644842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1206498</xdr:colOff>
      <xdr:row>27</xdr:row>
      <xdr:rowOff>221214</xdr:rowOff>
    </xdr:from>
    <xdr:to>
      <xdr:col>4</xdr:col>
      <xdr:colOff>42332</xdr:colOff>
      <xdr:row>27</xdr:row>
      <xdr:rowOff>1699182</xdr:rowOff>
    </xdr:to>
    <xdr:pic>
      <xdr:nvPicPr>
        <xdr:cNvPr id="36" name="Imagen 35">
          <a:extLst>
            <a:ext uri="{FF2B5EF4-FFF2-40B4-BE49-F238E27FC236}">
              <a16:creationId xmlns:a16="http://schemas.microsoft.com/office/drawing/2014/main" xmlns="" id="{00000000-0008-0000-0000-00002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825748" y="36871297"/>
          <a:ext cx="3683001" cy="1477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1262063</xdr:colOff>
      <xdr:row>13</xdr:row>
      <xdr:rowOff>324767</xdr:rowOff>
    </xdr:from>
    <xdr:to>
      <xdr:col>5</xdr:col>
      <xdr:colOff>258763</xdr:colOff>
      <xdr:row>13</xdr:row>
      <xdr:rowOff>2651124</xdr:rowOff>
    </xdr:to>
    <xdr:pic>
      <xdr:nvPicPr>
        <xdr:cNvPr id="25" name="Imagen 2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63688" y="13540705"/>
          <a:ext cx="6727825" cy="232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228600</xdr:colOff>
      <xdr:row>9</xdr:row>
      <xdr:rowOff>666750</xdr:rowOff>
    </xdr:from>
    <xdr:to>
      <xdr:col>4</xdr:col>
      <xdr:colOff>514351</xdr:colOff>
      <xdr:row>9</xdr:row>
      <xdr:rowOff>3437667</xdr:rowOff>
    </xdr:to>
    <xdr:pic>
      <xdr:nvPicPr>
        <xdr:cNvPr id="26" name="Imagen 25">
          <a:extLst>
            <a:ext uri="{FF2B5EF4-FFF2-40B4-BE49-F238E27FC236}">
              <a16:creationId xmlns:a16="http://schemas.microsoft.com/office/drawing/2014/main" xmlns="" id="{00000000-0008-0000-0000-00001A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t="8230" r="11964"/>
        <a:stretch/>
      </xdr:blipFill>
      <xdr:spPr bwMode="auto">
        <a:xfrm>
          <a:off x="533400" y="6915150"/>
          <a:ext cx="6448426" cy="2770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8</xdr:row>
      <xdr:rowOff>302887</xdr:rowOff>
    </xdr:from>
    <xdr:to>
      <xdr:col>5</xdr:col>
      <xdr:colOff>962025</xdr:colOff>
      <xdr:row>8</xdr:row>
      <xdr:rowOff>2505075</xdr:rowOff>
    </xdr:to>
    <xdr:pic>
      <xdr:nvPicPr>
        <xdr:cNvPr id="21" name="Imagen 20"/>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90550" y="3531862"/>
          <a:ext cx="8401050" cy="2202188"/>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210594</xdr:colOff>
      <xdr:row>0</xdr:row>
      <xdr:rowOff>58218</xdr:rowOff>
    </xdr:from>
    <xdr:to>
      <xdr:col>0</xdr:col>
      <xdr:colOff>1385455</xdr:colOff>
      <xdr:row>0</xdr:row>
      <xdr:rowOff>829540</xdr:rowOff>
    </xdr:to>
    <xdr:pic>
      <xdr:nvPicPr>
        <xdr:cNvPr id="2" name="image2.jpg" descr="logo nuevo contraloria">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4861" cy="77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239568</xdr:colOff>
      <xdr:row>0</xdr:row>
      <xdr:rowOff>82742</xdr:rowOff>
    </xdr:from>
    <xdr:to>
      <xdr:col>1</xdr:col>
      <xdr:colOff>1592118</xdr:colOff>
      <xdr:row>0</xdr:row>
      <xdr:rowOff>909730</xdr:rowOff>
    </xdr:to>
    <xdr:pic>
      <xdr:nvPicPr>
        <xdr:cNvPr id="2" name="image2.jpg" descr="logo nuevo contraloria">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255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xdr:colOff>
          <xdr:row>12</xdr:row>
          <xdr:rowOff>238125</xdr:rowOff>
        </xdr:from>
        <xdr:to>
          <xdr:col>2</xdr:col>
          <xdr:colOff>1828800</xdr:colOff>
          <xdr:row>14</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CONTRATOS SUSCRITOS EN LA VIGENCIA A AUDITAR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xdr:row>
          <xdr:rowOff>9525</xdr:rowOff>
        </xdr:from>
        <xdr:to>
          <xdr:col>2</xdr:col>
          <xdr:colOff>2028825</xdr:colOff>
          <xdr:row>14</xdr:row>
          <xdr:rowOff>361950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ADICIONES A CONTRATOS SUSCRITOS EN VIGENCIAS ANTERIORES EFECTUADAS DENTRO DE LA VIGENCIA AUDITAR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19050</xdr:rowOff>
        </xdr:from>
        <xdr:to>
          <xdr:col>2</xdr:col>
          <xdr:colOff>1914525</xdr:colOff>
          <xdr:row>16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xmlns=""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OTRAS FORMAS DE EJECUCIÓN DEL GASTO DE LA VIGENCIA AUDITAR DIFERENTES A CONTRATACIÓN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19050</xdr:rowOff>
        </xdr:from>
        <xdr:to>
          <xdr:col>2</xdr:col>
          <xdr:colOff>2047875</xdr:colOff>
          <xdr:row>16</xdr:row>
          <xdr:rowOff>371475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xmlns=""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CONTRATOS SUSCRITOS EN VIGENCIAS ANTERIORES CON GESTIÓN FISCAL EN LA VIGENCIA A AUDITAR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19050</xdr:rowOff>
        </xdr:from>
        <xdr:to>
          <xdr:col>2</xdr:col>
          <xdr:colOff>1819275</xdr:colOff>
          <xdr:row>18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xmlns=""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LA VIGENCIA A AUDITAR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18</xdr:row>
          <xdr:rowOff>19050</xdr:rowOff>
        </xdr:from>
        <xdr:to>
          <xdr:col>2</xdr:col>
          <xdr:colOff>1819275</xdr:colOff>
          <xdr:row>19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xmlns=""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ADICIONES A CONTRATOS SUSCRITOS EN VIGENCIAS ANTERIORES EFECTUADAS DENTRO DE LA VIGENCIA AUDITAR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19</xdr:row>
          <xdr:rowOff>19050</xdr:rowOff>
        </xdr:from>
        <xdr:to>
          <xdr:col>2</xdr:col>
          <xdr:colOff>1819275</xdr:colOff>
          <xdr:row>20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xmlns=""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VIGENCIAS ANTERIORES CON GESTIÓN FISCAL EN LA VIGENCIA A AUDITAR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418162</xdr:colOff>
      <xdr:row>0</xdr:row>
      <xdr:rowOff>95250</xdr:rowOff>
    </xdr:from>
    <xdr:to>
      <xdr:col>0</xdr:col>
      <xdr:colOff>1886900</xdr:colOff>
      <xdr:row>0</xdr:row>
      <xdr:rowOff>990693</xdr:rowOff>
    </xdr:to>
    <xdr:pic>
      <xdr:nvPicPr>
        <xdr:cNvPr id="2" name="image2.jpg" descr="logo nuevo contralori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62" y="95250"/>
          <a:ext cx="1468738" cy="895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Hallazgos_anterior" displayName="Hallazgos_anterior" ref="I31:J36" totalsRowShown="0" headerRowDxfId="80" dataDxfId="79">
  <autoFilter ref="I31:J36"/>
  <tableColumns count="2">
    <tableColumn id="1" name="Hallazgos vigencias anteriores?" dataDxfId="78"/>
    <tableColumn id="2" name="VALOR" dataDxfId="77"/>
  </tableColumns>
  <tableStyleInfo name="TableStyleMedium2" showFirstColumn="0" showLastColumn="0" showRowStripes="1" showColumnStripes="0"/>
</table>
</file>

<file path=xl/tables/table2.xml><?xml version="1.0" encoding="utf-8"?>
<table xmlns="http://schemas.openxmlformats.org/spreadsheetml/2006/main" id="6" name="Concepto_anterior" displayName="Concepto_anterior" ref="L31:M36" totalsRowShown="0" headerRowDxfId="76" dataDxfId="75">
  <autoFilter ref="L31:M36"/>
  <tableColumns count="2">
    <tableColumn id="1" name="Conceptos Gasto vigencia anterior" dataDxfId="74"/>
    <tableColumn id="2" name="VALOR" dataDxfId="73"/>
  </tableColumns>
  <tableStyleInfo name="TableStyleMedium2" showFirstColumn="0" showLastColumn="0" showRowStripes="1" showColumnStripes="0"/>
</table>
</file>

<file path=xl/tables/table3.xml><?xml version="1.0" encoding="utf-8"?>
<table xmlns="http://schemas.openxmlformats.org/spreadsheetml/2006/main" id="7" name="Riesgo_residual" displayName="Riesgo_residual" ref="I39:J43" totalsRowShown="0" headerRowDxfId="72" dataDxfId="71">
  <autoFilter ref="I39:J43"/>
  <tableColumns count="2">
    <tableColumn id="1" name="Riesgo Residual período auditado" dataDxfId="70"/>
    <tableColumn id="2" name="VALOR" dataDxfId="69"/>
  </tableColumns>
  <tableStyleInfo name="TableStyleMedium2" showFirstColumn="0" showLastColumn="0" showRowStripes="1" showColumnStripes="0"/>
</table>
</file>

<file path=xl/tables/table4.xml><?xml version="1.0" encoding="utf-8"?>
<table xmlns="http://schemas.openxmlformats.org/spreadsheetml/2006/main" id="8" name="Diseño_Control" displayName="Diseño_Control" ref="L39:M43" totalsRowShown="0" headerRowDxfId="68" dataDxfId="67">
  <autoFilter ref="L39:M43"/>
  <tableColumns count="2">
    <tableColumn id="1" name="Calificación CFI - Gasto Público" dataDxfId="66"/>
    <tableColumn id="2" name="VALOR" dataDxfId="65"/>
  </tableColumns>
  <tableStyleInfo name="TableStyleMedium2" showFirstColumn="0" showLastColumn="0" showRowStripes="1" showColumnStripes="0"/>
</table>
</file>

<file path=xl/tables/table5.xml><?xml version="1.0" encoding="utf-8"?>
<table xmlns="http://schemas.openxmlformats.org/spreadsheetml/2006/main" id="9" name="TablaMuestra" displayName="TablaMuestra" ref="I45:O48" totalsRowShown="0" headerRowDxfId="64" dataDxfId="63">
  <autoFilter ref="I45:O48"/>
  <tableColumns count="7">
    <tableColumn id="1" name="Mínimo con Concepto Vig Anterior" dataDxfId="62"/>
    <tableColumn id="2" name="Mínimo SIN Concepto Vig Anterior" dataDxfId="61"/>
    <tableColumn id="3" name="Riesgo de Control" dataDxfId="60"/>
    <tableColumn id="5" name="MATERIALIDAD" dataDxfId="59"/>
    <tableColumn id="4" name="Muestra Mín" dataDxfId="58"/>
    <tableColumn id="6" name="Materialidad Relativa a la Muestra" dataDxfId="57"/>
    <tableColumn id="7" name="Parametro Minimo Concepto" dataDxfId="56">
      <calculatedColumnFormula>100%-TablaMuestra[[#This Row],[Materialidad Relativa a la Muestra]]</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3" name="TablaMaxCalifPos" displayName="TablaMaxCalifPos" ref="F103:I112" totalsRowShown="0" headerRowDxfId="29" dataDxfId="27" headerRowBorderDxfId="28" tableBorderDxfId="26" headerRowCellStyle="Normal 7">
  <autoFilter ref="F103:I112"/>
  <tableColumns count="4">
    <tableColumn id="1" name="RESULTADO DEL EJERCICIO AUDITOR" dataDxfId="25" dataCellStyle="Normal 7"/>
    <tableColumn id="2" name="BAJO" dataDxfId="24" dataCellStyle="Normal 7"/>
    <tableColumn id="3" name="MEDIO" dataDxfId="23" dataCellStyle="Normal 7"/>
    <tableColumn id="4" name="ALTO" dataDxfId="22" dataCellStyle="Normal 7"/>
  </tableColumns>
  <tableStyleInfo name="TableStyleMedium2" showFirstColumn="0" showLastColumn="0" showRowStripes="1" showColumnStripes="0"/>
</table>
</file>

<file path=xl/tables/table7.xml><?xml version="1.0" encoding="utf-8"?>
<table xmlns="http://schemas.openxmlformats.org/spreadsheetml/2006/main" id="4" name="TablaMoneda" displayName="TablaMoneda" ref="B94:B96" totalsRowShown="0" headerRowDxfId="21" dataDxfId="20" headerRowCellStyle="Normal 5" dataCellStyle="Normal 5">
  <autoFilter ref="B94:B96"/>
  <tableColumns count="1">
    <tableColumn id="1" name="TIPO DE MONEDA" dataDxfId="19" dataCellStyle="Normal 5"/>
  </tableColumns>
  <tableStyleInfo name="TableStyleMedium2" showFirstColumn="0" showLastColumn="0" showRowStripes="1" showColumnStripes="0"/>
</table>
</file>

<file path=xl/tables/table8.xml><?xml version="1.0" encoding="utf-8"?>
<table xmlns="http://schemas.openxmlformats.org/spreadsheetml/2006/main" id="5" name="TablaConcepto" displayName="TablaConcepto" ref="F97:I100" totalsRowShown="0" headerRowDxfId="18" dataDxfId="17" headerRowCellStyle="Millares 4">
  <autoFilter ref="F97:I100"/>
  <tableColumns count="4">
    <tableColumn id="1" name="BAJO" dataDxfId="16"/>
    <tableColumn id="2" name="MEDIO" dataDxfId="15"/>
    <tableColumn id="3" name="ALTO" dataDxfId="14"/>
    <tableColumn id="4" name="Concepto" dataDxfId="13" dataCellStyle="Millares 4"/>
  </tableColumns>
  <tableStyleInfo name="TableStyleMedium2" showFirstColumn="0" showLastColumn="0" showRowStripes="1" showColumnStripes="0"/>
</table>
</file>

<file path=xl/tables/table9.xml><?xml version="1.0" encoding="utf-8"?>
<table xmlns="http://schemas.openxmlformats.org/spreadsheetml/2006/main" id="2" name="Dependencias" displayName="Dependencias" ref="C65381:E65416" totalsRowShown="0" headerRowDxfId="12" dataDxfId="10" headerRowBorderDxfId="11" tableBorderDxfId="9" totalsRowBorderDxfId="8">
  <autoFilter ref="C65381:E65416"/>
  <sortState ref="C65382:E65416">
    <sortCondition ref="E65381:E65416"/>
  </sortState>
  <tableColumns count="3">
    <tableColumn id="1" name="CÓDIGO" dataDxfId="7"/>
    <tableColumn id="2" name="DEPENDENCIA" dataDxfId="6"/>
    <tableColumn id="3" name="CONCATENADO" dataDxfId="5" dataCellStyle="Millares 4">
      <calculatedColumnFormula>CONCATENATE(Dependencias[[#This Row],[CÓDIGO]]," - ",Dependencias[[#This Row],[DEPENDENCIA]])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11" name="Tabla11" displayName="Tabla11" ref="A65380:A65478" totalsRowShown="0" headerRowDxfId="4" dataDxfId="2" headerRowBorderDxfId="3" tableBorderDxfId="1" headerRowCellStyle="Normal_Hoja1" dataCellStyle="Normal_Hoja1">
  <autoFilter ref="A65380:A65478"/>
  <sortState ref="A65382:A65479">
    <sortCondition ref="A65381:A65479"/>
  </sortState>
  <tableColumns count="1">
    <tableColumn id="1" name="Sujetos de Control Fiscal" dataDxfId="0" dataCellStyle="Normal_Hoj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table" Target="../tables/table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vmlDrawing" Target="../drawings/vmlDrawing2.vml"/><Relationship Id="rId7"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0000"/>
  </sheetPr>
  <dimension ref="A1:AC73"/>
  <sheetViews>
    <sheetView showGridLines="0" zoomScaleNormal="100" workbookViewId="0">
      <selection activeCell="I27" sqref="I27"/>
    </sheetView>
  </sheetViews>
  <sheetFormatPr baseColWidth="10" defaultColWidth="11.42578125" defaultRowHeight="14.25" x14ac:dyDescent="0.2"/>
  <cols>
    <col min="1" max="1" width="4.5703125" style="55" customWidth="1"/>
    <col min="2" max="2" width="19.7109375" style="55" customWidth="1"/>
    <col min="3" max="3" width="38.42578125" style="55" customWidth="1"/>
    <col min="4" max="4" width="34.28515625" style="55" customWidth="1"/>
    <col min="5" max="6" width="23.42578125" style="55" customWidth="1"/>
    <col min="7" max="7" width="14.7109375" style="55" customWidth="1"/>
    <col min="8" max="8" width="14.5703125" style="55" customWidth="1"/>
    <col min="9" max="9" width="16.85546875" style="55" customWidth="1"/>
    <col min="10" max="16384" width="11.42578125" style="55"/>
  </cols>
  <sheetData>
    <row r="1" spans="1:29" ht="72.75" customHeight="1" x14ac:dyDescent="0.2">
      <c r="A1" s="380"/>
      <c r="B1" s="379"/>
      <c r="C1" s="381" t="s">
        <v>628</v>
      </c>
      <c r="D1" s="382"/>
      <c r="E1" s="383"/>
      <c r="F1" s="57" t="s">
        <v>626</v>
      </c>
      <c r="G1" s="54"/>
      <c r="H1" s="54"/>
      <c r="I1" s="54"/>
      <c r="J1" s="54"/>
      <c r="K1" s="54"/>
      <c r="L1" s="54"/>
      <c r="M1" s="54"/>
      <c r="N1" s="54"/>
      <c r="O1" s="54"/>
      <c r="P1" s="54"/>
      <c r="Q1" s="54"/>
      <c r="R1" s="54"/>
      <c r="S1" s="54"/>
      <c r="T1" s="54"/>
      <c r="U1" s="54"/>
      <c r="V1" s="54"/>
      <c r="W1" s="54"/>
      <c r="X1" s="54"/>
      <c r="Y1" s="54"/>
      <c r="Z1" s="54"/>
      <c r="AA1" s="54"/>
      <c r="AB1" s="54"/>
      <c r="AC1" s="54"/>
    </row>
    <row r="2" spans="1:29" x14ac:dyDescent="0.2">
      <c r="B2" s="395"/>
      <c r="C2" s="395"/>
      <c r="D2" s="395"/>
      <c r="E2" s="395"/>
      <c r="F2" s="395"/>
      <c r="G2" s="54"/>
      <c r="H2" s="54"/>
      <c r="I2" s="54"/>
      <c r="J2" s="54"/>
      <c r="K2" s="54"/>
      <c r="L2" s="54"/>
      <c r="M2" s="54"/>
      <c r="N2" s="54"/>
      <c r="O2" s="54"/>
      <c r="P2" s="54"/>
      <c r="Q2" s="54"/>
      <c r="R2" s="54"/>
      <c r="S2" s="54"/>
      <c r="T2" s="54"/>
      <c r="U2" s="54"/>
      <c r="V2" s="54"/>
      <c r="W2" s="54"/>
      <c r="X2" s="54"/>
      <c r="Y2" s="54"/>
      <c r="Z2" s="54"/>
      <c r="AA2" s="54"/>
      <c r="AB2" s="54"/>
      <c r="AC2" s="54"/>
    </row>
    <row r="3" spans="1:29" ht="17.100000000000001" customHeight="1" x14ac:dyDescent="0.2">
      <c r="A3" s="54"/>
      <c r="B3" s="384" t="s">
        <v>0</v>
      </c>
      <c r="C3" s="385"/>
      <c r="D3" s="385"/>
      <c r="E3" s="385"/>
      <c r="F3" s="386"/>
      <c r="G3" s="54"/>
      <c r="H3" s="54"/>
      <c r="I3" s="54"/>
      <c r="J3" s="54"/>
      <c r="K3" s="54"/>
      <c r="L3" s="54"/>
      <c r="M3" s="54"/>
      <c r="N3" s="54"/>
      <c r="O3" s="54"/>
      <c r="P3" s="54"/>
      <c r="Q3" s="54"/>
      <c r="R3" s="54"/>
      <c r="S3" s="54"/>
      <c r="T3" s="54"/>
      <c r="U3" s="54"/>
      <c r="V3" s="54"/>
      <c r="W3" s="54"/>
      <c r="X3" s="54"/>
      <c r="Y3" s="54"/>
      <c r="Z3" s="54"/>
      <c r="AA3" s="54"/>
      <c r="AB3" s="54"/>
      <c r="AC3" s="54"/>
    </row>
    <row r="4" spans="1:29" ht="17.100000000000001" customHeight="1" x14ac:dyDescent="0.2">
      <c r="A4" s="54"/>
      <c r="B4" s="392" t="s">
        <v>1</v>
      </c>
      <c r="C4" s="393"/>
      <c r="D4" s="393"/>
      <c r="E4" s="393"/>
      <c r="F4" s="394"/>
      <c r="G4" s="54"/>
      <c r="H4" s="54"/>
      <c r="I4" s="54"/>
      <c r="J4" s="54"/>
      <c r="K4" s="54"/>
      <c r="L4" s="54"/>
      <c r="M4" s="54"/>
      <c r="N4" s="54"/>
      <c r="O4" s="54"/>
      <c r="P4" s="54"/>
      <c r="Q4" s="54"/>
      <c r="R4" s="54"/>
      <c r="S4" s="54"/>
      <c r="T4" s="54"/>
      <c r="U4" s="54"/>
      <c r="V4" s="54"/>
      <c r="W4" s="54"/>
      <c r="X4" s="54"/>
      <c r="Y4" s="54"/>
      <c r="Z4" s="54"/>
      <c r="AA4" s="54"/>
      <c r="AB4" s="54"/>
      <c r="AC4" s="54"/>
    </row>
    <row r="5" spans="1:29" ht="17.100000000000001" customHeight="1" x14ac:dyDescent="0.2">
      <c r="A5" s="54"/>
      <c r="B5" s="392" t="s">
        <v>2</v>
      </c>
      <c r="C5" s="393"/>
      <c r="D5" s="393"/>
      <c r="E5" s="393"/>
      <c r="F5" s="394"/>
      <c r="G5" s="54"/>
      <c r="H5" s="54"/>
      <c r="I5" s="54"/>
      <c r="J5" s="54"/>
      <c r="K5" s="54"/>
      <c r="L5" s="54"/>
      <c r="M5" s="54"/>
      <c r="N5" s="54"/>
      <c r="O5" s="54"/>
      <c r="P5" s="54"/>
      <c r="Q5" s="54"/>
      <c r="R5" s="54"/>
      <c r="S5" s="54"/>
      <c r="T5" s="54"/>
      <c r="U5" s="54"/>
      <c r="V5" s="54"/>
      <c r="W5" s="54"/>
      <c r="X5" s="54"/>
      <c r="Y5" s="54"/>
      <c r="Z5" s="54"/>
      <c r="AA5" s="54"/>
      <c r="AB5" s="54"/>
      <c r="AC5" s="54"/>
    </row>
    <row r="6" spans="1:29" ht="17.100000000000001" customHeight="1" x14ac:dyDescent="0.2">
      <c r="A6" s="54"/>
      <c r="B6" s="389" t="s">
        <v>3</v>
      </c>
      <c r="C6" s="390"/>
      <c r="D6" s="390"/>
      <c r="E6" s="390"/>
      <c r="F6" s="391"/>
      <c r="G6" s="54"/>
      <c r="H6" s="54"/>
      <c r="I6" s="54"/>
      <c r="J6" s="54"/>
      <c r="K6" s="54"/>
      <c r="L6" s="54"/>
      <c r="M6" s="54"/>
      <c r="N6" s="54"/>
      <c r="O6" s="54"/>
      <c r="P6" s="54"/>
      <c r="Q6" s="54"/>
      <c r="R6" s="54"/>
      <c r="S6" s="54"/>
      <c r="T6" s="54"/>
      <c r="U6" s="54"/>
      <c r="V6" s="54"/>
      <c r="W6" s="54"/>
      <c r="X6" s="54"/>
      <c r="Y6" s="54"/>
      <c r="Z6" s="54"/>
      <c r="AA6" s="54"/>
      <c r="AB6" s="54"/>
      <c r="AC6" s="54"/>
    </row>
    <row r="7" spans="1:29" ht="21.75" customHeight="1" x14ac:dyDescent="0.2">
      <c r="A7" s="54"/>
      <c r="B7" s="400" t="s">
        <v>4</v>
      </c>
      <c r="C7" s="400"/>
      <c r="D7" s="400"/>
      <c r="E7" s="400"/>
      <c r="F7" s="400"/>
      <c r="G7" s="54"/>
      <c r="H7" s="54"/>
      <c r="I7" s="54"/>
      <c r="J7" s="54"/>
      <c r="K7" s="54"/>
      <c r="L7" s="54"/>
      <c r="M7" s="54"/>
      <c r="N7" s="54"/>
      <c r="O7" s="54"/>
      <c r="P7" s="54"/>
      <c r="Q7" s="54"/>
      <c r="R7" s="54"/>
      <c r="S7" s="54"/>
      <c r="T7" s="54"/>
      <c r="U7" s="54"/>
      <c r="V7" s="54"/>
      <c r="W7" s="54"/>
      <c r="X7" s="54"/>
      <c r="Y7" s="54"/>
      <c r="Z7" s="54"/>
      <c r="AA7" s="54"/>
      <c r="AB7" s="54"/>
      <c r="AC7" s="54"/>
    </row>
    <row r="8" spans="1:29" ht="79.5" customHeight="1" x14ac:dyDescent="0.2">
      <c r="A8" s="54"/>
      <c r="B8" s="387" t="s">
        <v>599</v>
      </c>
      <c r="C8" s="388"/>
      <c r="D8" s="388"/>
      <c r="E8" s="388"/>
      <c r="F8" s="388"/>
      <c r="G8" s="54"/>
      <c r="H8" s="54"/>
      <c r="I8" s="54"/>
      <c r="J8" s="54"/>
      <c r="K8" s="54"/>
      <c r="L8" s="54"/>
      <c r="M8" s="54"/>
      <c r="N8" s="54"/>
      <c r="O8" s="54"/>
      <c r="P8" s="54"/>
      <c r="Q8" s="54"/>
      <c r="R8" s="54"/>
      <c r="S8" s="54"/>
      <c r="T8" s="54"/>
      <c r="U8" s="54"/>
      <c r="V8" s="54"/>
      <c r="W8" s="54"/>
      <c r="X8" s="54"/>
      <c r="Y8" s="54"/>
      <c r="Z8" s="54"/>
      <c r="AA8" s="54"/>
      <c r="AB8" s="54"/>
      <c r="AC8" s="54"/>
    </row>
    <row r="9" spans="1:29" ht="219" customHeight="1" x14ac:dyDescent="0.2">
      <c r="A9" s="54"/>
      <c r="B9" s="419" t="s">
        <v>5</v>
      </c>
      <c r="C9" s="420"/>
      <c r="D9" s="420"/>
      <c r="E9" s="420"/>
      <c r="F9" s="420"/>
      <c r="G9" s="54"/>
      <c r="H9" s="54"/>
      <c r="I9" s="54"/>
      <c r="J9" s="54"/>
      <c r="K9" s="54"/>
      <c r="L9" s="54"/>
      <c r="M9" s="54"/>
      <c r="N9" s="54"/>
      <c r="O9" s="54"/>
      <c r="P9" s="54"/>
      <c r="Q9" s="54"/>
      <c r="R9" s="54"/>
      <c r="S9" s="54"/>
      <c r="T9" s="54"/>
      <c r="U9" s="54"/>
      <c r="V9" s="54"/>
      <c r="W9" s="54"/>
      <c r="X9" s="54"/>
      <c r="Y9" s="54"/>
      <c r="Z9" s="54"/>
      <c r="AA9" s="54"/>
      <c r="AB9" s="54"/>
      <c r="AC9" s="54"/>
    </row>
    <row r="10" spans="1:29" ht="281.25" customHeight="1" x14ac:dyDescent="0.2">
      <c r="A10" s="54"/>
      <c r="B10" s="412" t="s">
        <v>600</v>
      </c>
      <c r="C10" s="405"/>
      <c r="D10" s="405"/>
      <c r="E10" s="405"/>
      <c r="F10" s="406"/>
      <c r="G10" s="54"/>
      <c r="H10" s="54"/>
      <c r="I10" s="54"/>
      <c r="J10" s="54"/>
      <c r="K10" s="54"/>
      <c r="L10" s="54"/>
      <c r="M10" s="54"/>
      <c r="N10" s="54"/>
      <c r="O10" s="54"/>
      <c r="P10" s="54"/>
      <c r="Q10" s="54"/>
      <c r="R10" s="54"/>
      <c r="S10" s="54"/>
      <c r="T10" s="54"/>
      <c r="U10" s="54"/>
      <c r="V10" s="54"/>
      <c r="W10" s="54"/>
      <c r="X10" s="54"/>
      <c r="Y10" s="54"/>
      <c r="Z10" s="54"/>
      <c r="AA10" s="54"/>
      <c r="AB10" s="54"/>
      <c r="AC10" s="54"/>
    </row>
    <row r="11" spans="1:29" ht="49.5" customHeight="1" x14ac:dyDescent="0.2">
      <c r="A11" s="54"/>
      <c r="B11" s="401" t="s">
        <v>601</v>
      </c>
      <c r="C11" s="402"/>
      <c r="D11" s="402"/>
      <c r="E11" s="402"/>
      <c r="F11" s="403"/>
      <c r="G11" s="54"/>
      <c r="H11" s="54"/>
      <c r="I11" s="54"/>
      <c r="J11" s="54"/>
      <c r="K11" s="54"/>
      <c r="L11" s="54"/>
      <c r="M11" s="54"/>
      <c r="N11" s="54"/>
      <c r="O11" s="54"/>
      <c r="P11" s="54"/>
      <c r="Q11" s="54"/>
      <c r="R11" s="54"/>
      <c r="S11" s="54"/>
      <c r="T11" s="54"/>
      <c r="U11" s="54"/>
      <c r="V11" s="54"/>
      <c r="W11" s="54"/>
      <c r="X11" s="54"/>
      <c r="Y11" s="54"/>
      <c r="Z11" s="54"/>
      <c r="AA11" s="54"/>
      <c r="AB11" s="54"/>
      <c r="AC11" s="54"/>
    </row>
    <row r="12" spans="1:29" ht="141" customHeight="1" x14ac:dyDescent="0.2">
      <c r="A12" s="54"/>
      <c r="B12" s="404" t="s">
        <v>6</v>
      </c>
      <c r="C12" s="405"/>
      <c r="D12" s="405"/>
      <c r="E12" s="405"/>
      <c r="F12" s="406"/>
      <c r="G12" s="54"/>
      <c r="H12" s="54"/>
      <c r="I12" s="54"/>
      <c r="J12" s="54"/>
      <c r="K12" s="54"/>
      <c r="L12" s="54"/>
      <c r="M12" s="54"/>
      <c r="N12" s="54"/>
      <c r="O12" s="54"/>
      <c r="P12" s="54"/>
      <c r="Q12" s="54"/>
      <c r="R12" s="54"/>
      <c r="S12" s="54"/>
      <c r="T12" s="54"/>
      <c r="U12" s="54"/>
      <c r="V12" s="54"/>
      <c r="W12" s="54"/>
      <c r="X12" s="54"/>
      <c r="Y12" s="54"/>
      <c r="Z12" s="54"/>
      <c r="AA12" s="54"/>
      <c r="AB12" s="54"/>
      <c r="AC12" s="54"/>
    </row>
    <row r="13" spans="1:29" ht="96" customHeight="1" x14ac:dyDescent="0.2">
      <c r="A13" s="54"/>
      <c r="B13" s="392" t="s">
        <v>602</v>
      </c>
      <c r="C13" s="410"/>
      <c r="D13" s="410"/>
      <c r="E13" s="410"/>
      <c r="F13" s="411"/>
      <c r="G13" s="54"/>
      <c r="H13" s="54"/>
      <c r="I13" s="54"/>
      <c r="J13" s="54"/>
      <c r="K13" s="54"/>
      <c r="L13" s="54"/>
      <c r="M13" s="54"/>
      <c r="N13" s="54"/>
      <c r="O13" s="54"/>
      <c r="P13" s="54"/>
      <c r="Q13" s="54"/>
      <c r="R13" s="54"/>
      <c r="S13" s="54"/>
      <c r="T13" s="54"/>
      <c r="U13" s="54"/>
      <c r="V13" s="54"/>
      <c r="W13" s="54"/>
      <c r="X13" s="54"/>
      <c r="Y13" s="54"/>
      <c r="Z13" s="54"/>
      <c r="AA13" s="54"/>
      <c r="AB13" s="54"/>
      <c r="AC13" s="54"/>
    </row>
    <row r="14" spans="1:29" ht="228.75" customHeight="1" x14ac:dyDescent="0.2">
      <c r="A14" s="54"/>
      <c r="B14" s="415" t="s">
        <v>603</v>
      </c>
      <c r="C14" s="416"/>
      <c r="D14" s="416"/>
      <c r="E14" s="416"/>
      <c r="F14" s="417"/>
      <c r="G14" s="54"/>
      <c r="H14" s="54"/>
      <c r="I14" s="54"/>
      <c r="J14" s="54"/>
      <c r="K14" s="54"/>
      <c r="L14" s="54"/>
      <c r="M14" s="54"/>
      <c r="N14" s="54"/>
      <c r="O14" s="54"/>
      <c r="P14" s="54"/>
      <c r="Q14" s="54"/>
      <c r="R14" s="54"/>
      <c r="S14" s="54"/>
      <c r="T14" s="54"/>
      <c r="U14" s="54"/>
      <c r="V14" s="54"/>
      <c r="W14" s="54"/>
      <c r="X14" s="54"/>
      <c r="Y14" s="54"/>
      <c r="Z14" s="54"/>
      <c r="AA14" s="54"/>
      <c r="AB14" s="54"/>
      <c r="AC14" s="54"/>
    </row>
    <row r="15" spans="1:29" ht="225.75" customHeight="1" x14ac:dyDescent="0.2">
      <c r="A15" s="54"/>
      <c r="B15" s="401" t="s">
        <v>604</v>
      </c>
      <c r="C15" s="402"/>
      <c r="D15" s="402"/>
      <c r="E15" s="402"/>
      <c r="F15" s="403"/>
      <c r="G15" s="54"/>
      <c r="H15" s="54"/>
      <c r="I15" s="54"/>
      <c r="J15" s="54"/>
      <c r="K15" s="54"/>
      <c r="L15" s="54"/>
      <c r="M15" s="54"/>
      <c r="N15" s="54"/>
      <c r="O15" s="54"/>
      <c r="P15" s="54"/>
      <c r="Q15" s="54"/>
      <c r="R15" s="54"/>
      <c r="S15" s="54"/>
      <c r="T15" s="54"/>
      <c r="U15" s="54"/>
      <c r="V15" s="54"/>
      <c r="W15" s="54"/>
      <c r="X15" s="54"/>
      <c r="Y15" s="54"/>
      <c r="Z15" s="54"/>
      <c r="AA15" s="54"/>
      <c r="AB15" s="54"/>
      <c r="AC15" s="54"/>
    </row>
    <row r="16" spans="1:29" ht="207.75" customHeight="1" x14ac:dyDescent="0.2">
      <c r="A16" s="54"/>
      <c r="B16" s="412" t="s">
        <v>605</v>
      </c>
      <c r="C16" s="413"/>
      <c r="D16" s="413"/>
      <c r="E16" s="413"/>
      <c r="F16" s="414"/>
      <c r="G16" s="54"/>
      <c r="H16" s="54"/>
      <c r="I16" s="54"/>
      <c r="J16" s="54"/>
      <c r="K16" s="54"/>
      <c r="L16" s="54"/>
      <c r="M16" s="54"/>
      <c r="N16" s="54"/>
      <c r="O16" s="54"/>
      <c r="P16" s="54"/>
      <c r="Q16" s="54"/>
      <c r="R16" s="54"/>
      <c r="S16" s="54"/>
      <c r="T16" s="54"/>
      <c r="U16" s="54"/>
      <c r="V16" s="54"/>
      <c r="W16" s="54"/>
      <c r="X16" s="54"/>
      <c r="Y16" s="54"/>
      <c r="Z16" s="54"/>
      <c r="AA16" s="54"/>
      <c r="AB16" s="54"/>
      <c r="AC16" s="54"/>
    </row>
    <row r="17" spans="1:29" ht="122.25" customHeight="1" x14ac:dyDescent="0.2">
      <c r="A17" s="54"/>
      <c r="B17" s="407" t="s">
        <v>7</v>
      </c>
      <c r="C17" s="408"/>
      <c r="D17" s="408"/>
      <c r="E17" s="408"/>
      <c r="F17" s="409"/>
      <c r="G17" s="54"/>
      <c r="H17" s="54"/>
      <c r="I17" s="54"/>
      <c r="J17" s="54"/>
      <c r="K17" s="54"/>
      <c r="L17" s="54"/>
      <c r="M17" s="54"/>
      <c r="N17" s="54"/>
      <c r="O17" s="54"/>
      <c r="P17" s="54"/>
      <c r="Q17" s="54"/>
      <c r="R17" s="54"/>
      <c r="S17" s="54"/>
      <c r="T17" s="54"/>
      <c r="U17" s="54"/>
      <c r="V17" s="54"/>
      <c r="W17" s="54"/>
      <c r="X17" s="54"/>
      <c r="Y17" s="54"/>
      <c r="Z17" s="54"/>
      <c r="AA17" s="54"/>
      <c r="AB17" s="54"/>
      <c r="AC17" s="54"/>
    </row>
    <row r="18" spans="1:29" ht="128.25" customHeight="1" x14ac:dyDescent="0.2">
      <c r="A18" s="54"/>
      <c r="B18" s="401" t="s">
        <v>8</v>
      </c>
      <c r="C18" s="402"/>
      <c r="D18" s="402"/>
      <c r="E18" s="402"/>
      <c r="F18" s="403"/>
      <c r="G18" s="54"/>
      <c r="H18" s="54"/>
      <c r="I18" s="54"/>
      <c r="J18" s="54"/>
      <c r="K18" s="54"/>
      <c r="L18" s="54"/>
      <c r="M18" s="54"/>
      <c r="N18" s="54"/>
      <c r="O18" s="54"/>
      <c r="P18" s="54"/>
      <c r="Q18" s="54"/>
      <c r="R18" s="54"/>
      <c r="S18" s="54"/>
      <c r="T18" s="54"/>
      <c r="U18" s="54"/>
      <c r="V18" s="54"/>
      <c r="W18" s="54"/>
      <c r="X18" s="54"/>
      <c r="Y18" s="54"/>
      <c r="Z18" s="54"/>
      <c r="AA18" s="54"/>
      <c r="AB18" s="54"/>
      <c r="AC18" s="54"/>
    </row>
    <row r="19" spans="1:29" ht="26.25" customHeight="1" x14ac:dyDescent="0.2">
      <c r="A19" s="54"/>
      <c r="B19" s="418"/>
      <c r="C19" s="418"/>
      <c r="D19" s="418"/>
      <c r="E19" s="418"/>
      <c r="F19" s="418"/>
      <c r="G19" s="54"/>
      <c r="H19" s="54"/>
      <c r="I19" s="54"/>
      <c r="J19" s="54"/>
      <c r="K19" s="54"/>
      <c r="L19" s="54"/>
      <c r="M19" s="54"/>
      <c r="N19" s="54"/>
      <c r="O19" s="54"/>
      <c r="P19" s="54"/>
      <c r="Q19" s="54"/>
      <c r="R19" s="54"/>
      <c r="S19" s="54"/>
      <c r="T19" s="54"/>
      <c r="U19" s="54"/>
      <c r="V19" s="54"/>
      <c r="W19" s="54"/>
      <c r="X19" s="54"/>
      <c r="Y19" s="54"/>
      <c r="Z19" s="54"/>
      <c r="AA19" s="54"/>
      <c r="AB19" s="54"/>
      <c r="AC19" s="54"/>
    </row>
    <row r="20" spans="1:29" ht="27" customHeight="1" x14ac:dyDescent="0.2">
      <c r="A20" s="54"/>
      <c r="B20" s="399" t="s">
        <v>9</v>
      </c>
      <c r="C20" s="399"/>
      <c r="D20" s="399"/>
      <c r="E20" s="399"/>
      <c r="F20" s="399"/>
      <c r="G20" s="54"/>
      <c r="H20" s="54"/>
      <c r="I20" s="54"/>
      <c r="J20" s="54"/>
      <c r="K20" s="54"/>
      <c r="L20" s="54"/>
      <c r="M20" s="54"/>
      <c r="N20" s="54"/>
      <c r="O20" s="54"/>
      <c r="P20" s="54"/>
      <c r="Q20" s="54"/>
      <c r="R20" s="54"/>
      <c r="S20" s="54"/>
      <c r="T20" s="54"/>
      <c r="U20" s="54"/>
      <c r="V20" s="54"/>
      <c r="W20" s="54"/>
      <c r="X20" s="54"/>
      <c r="Y20" s="54"/>
      <c r="Z20" s="54"/>
      <c r="AA20" s="54"/>
      <c r="AB20" s="54"/>
      <c r="AC20" s="54"/>
    </row>
    <row r="21" spans="1:29" ht="51.75" customHeight="1" x14ac:dyDescent="0.2">
      <c r="A21" s="54"/>
      <c r="B21" s="396" t="s">
        <v>606</v>
      </c>
      <c r="C21" s="397"/>
      <c r="D21" s="397"/>
      <c r="E21" s="397"/>
      <c r="F21" s="398"/>
      <c r="G21" s="54"/>
      <c r="H21" s="54"/>
      <c r="I21" s="54"/>
      <c r="J21" s="54"/>
      <c r="K21" s="54"/>
      <c r="L21" s="54"/>
      <c r="M21" s="54"/>
      <c r="N21" s="54"/>
      <c r="O21" s="54"/>
      <c r="P21" s="54"/>
      <c r="Q21" s="54"/>
      <c r="R21" s="54"/>
      <c r="S21" s="54"/>
      <c r="T21" s="54"/>
      <c r="U21" s="54"/>
      <c r="V21" s="54"/>
      <c r="W21" s="54"/>
      <c r="X21" s="54"/>
      <c r="Y21" s="54"/>
      <c r="Z21" s="54"/>
      <c r="AA21" s="54"/>
      <c r="AB21" s="54"/>
      <c r="AC21" s="54"/>
    </row>
    <row r="22" spans="1:29" ht="13.5" customHeight="1" x14ac:dyDescent="0.2">
      <c r="A22" s="54"/>
      <c r="B22" s="56" t="s">
        <v>10</v>
      </c>
      <c r="C22" s="428" t="s">
        <v>11</v>
      </c>
      <c r="D22" s="428"/>
      <c r="E22" s="428"/>
      <c r="F22" s="429"/>
      <c r="G22" s="54"/>
      <c r="H22" s="54"/>
      <c r="I22" s="54"/>
      <c r="J22" s="54"/>
      <c r="K22" s="54"/>
      <c r="L22" s="54"/>
      <c r="M22" s="54"/>
      <c r="N22" s="54"/>
      <c r="O22" s="54"/>
      <c r="P22" s="54"/>
      <c r="Q22" s="54"/>
      <c r="R22" s="54"/>
      <c r="S22" s="54"/>
      <c r="T22" s="54"/>
      <c r="U22" s="54"/>
      <c r="V22" s="54"/>
      <c r="W22" s="54"/>
      <c r="X22" s="54"/>
      <c r="Y22" s="54"/>
      <c r="Z22" s="54"/>
      <c r="AA22" s="54"/>
      <c r="AB22" s="54"/>
      <c r="AC22" s="54"/>
    </row>
    <row r="23" spans="1:29" ht="96" customHeight="1" x14ac:dyDescent="0.2">
      <c r="A23" s="54"/>
      <c r="B23" s="424" t="s">
        <v>12</v>
      </c>
      <c r="C23" s="421" t="s">
        <v>13</v>
      </c>
      <c r="D23" s="422"/>
      <c r="E23" s="422"/>
      <c r="F23" s="423"/>
      <c r="G23" s="54"/>
      <c r="H23" s="54"/>
      <c r="I23" s="54"/>
      <c r="J23" s="54"/>
      <c r="K23" s="54"/>
      <c r="L23" s="54"/>
      <c r="M23" s="54"/>
      <c r="N23" s="54"/>
      <c r="O23" s="54"/>
      <c r="P23" s="54"/>
      <c r="Q23" s="54"/>
      <c r="R23" s="54"/>
      <c r="S23" s="54"/>
      <c r="T23" s="54"/>
      <c r="U23" s="54"/>
      <c r="V23" s="54"/>
      <c r="W23" s="54"/>
      <c r="X23" s="54"/>
      <c r="Y23" s="54"/>
      <c r="Z23" s="54"/>
      <c r="AA23" s="54"/>
      <c r="AB23" s="54"/>
      <c r="AC23" s="54"/>
    </row>
    <row r="24" spans="1:29" ht="247.5" customHeight="1" x14ac:dyDescent="0.2">
      <c r="A24" s="54"/>
      <c r="B24" s="424"/>
      <c r="C24" s="421" t="s">
        <v>636</v>
      </c>
      <c r="D24" s="422"/>
      <c r="E24" s="422"/>
      <c r="F24" s="423"/>
      <c r="G24" s="54"/>
      <c r="H24" s="54"/>
      <c r="I24" s="54"/>
      <c r="J24" s="54"/>
      <c r="K24" s="54"/>
      <c r="L24" s="54"/>
      <c r="M24" s="54"/>
      <c r="N24" s="54"/>
      <c r="O24" s="54"/>
      <c r="P24" s="54"/>
      <c r="Q24" s="54"/>
      <c r="R24" s="54"/>
      <c r="S24" s="54"/>
      <c r="T24" s="54"/>
      <c r="U24" s="54"/>
      <c r="V24" s="54"/>
      <c r="W24" s="54"/>
      <c r="X24" s="54"/>
      <c r="Y24" s="54"/>
      <c r="Z24" s="54"/>
      <c r="AA24" s="54"/>
      <c r="AB24" s="54"/>
      <c r="AC24" s="54"/>
    </row>
    <row r="25" spans="1:29" ht="92.25" customHeight="1" x14ac:dyDescent="0.2">
      <c r="A25" s="54"/>
      <c r="B25" s="424"/>
      <c r="C25" s="421" t="s">
        <v>14</v>
      </c>
      <c r="D25" s="422"/>
      <c r="E25" s="422"/>
      <c r="F25" s="423"/>
      <c r="G25" s="54"/>
      <c r="H25" s="54"/>
      <c r="I25" s="54"/>
      <c r="J25" s="54"/>
      <c r="K25" s="54"/>
      <c r="L25" s="54"/>
      <c r="M25" s="54"/>
      <c r="N25" s="54"/>
      <c r="O25" s="54"/>
      <c r="P25" s="54"/>
      <c r="Q25" s="54"/>
      <c r="R25" s="54"/>
      <c r="S25" s="54"/>
      <c r="T25" s="54"/>
      <c r="U25" s="54"/>
      <c r="V25" s="54"/>
      <c r="W25" s="54"/>
      <c r="X25" s="54"/>
      <c r="Y25" s="54"/>
      <c r="Z25" s="54"/>
      <c r="AA25" s="54"/>
      <c r="AB25" s="54"/>
      <c r="AC25" s="54"/>
    </row>
    <row r="26" spans="1:29" x14ac:dyDescent="0.2">
      <c r="A26" s="54"/>
      <c r="B26" s="425" t="s">
        <v>15</v>
      </c>
      <c r="C26" s="426"/>
      <c r="D26" s="426"/>
      <c r="E26" s="426"/>
      <c r="F26" s="427"/>
      <c r="G26" s="54"/>
      <c r="H26" s="54"/>
      <c r="I26" s="54"/>
      <c r="J26" s="54"/>
      <c r="K26" s="54"/>
      <c r="L26" s="54"/>
      <c r="M26" s="54"/>
      <c r="N26" s="54"/>
      <c r="O26" s="54"/>
      <c r="P26" s="54"/>
      <c r="Q26" s="54"/>
      <c r="R26" s="54"/>
      <c r="S26" s="54"/>
      <c r="T26" s="54"/>
      <c r="U26" s="54"/>
      <c r="V26" s="54"/>
      <c r="W26" s="54"/>
      <c r="X26" s="54"/>
      <c r="Y26" s="54"/>
      <c r="Z26" s="54"/>
      <c r="AA26" s="54"/>
      <c r="AB26" s="54"/>
      <c r="AC26" s="54"/>
    </row>
    <row r="27" spans="1:29" ht="367.5" customHeight="1" x14ac:dyDescent="0.2">
      <c r="A27" s="54"/>
      <c r="B27" s="430" t="s">
        <v>637</v>
      </c>
      <c r="C27" s="431"/>
      <c r="D27" s="431"/>
      <c r="E27" s="431"/>
      <c r="F27" s="432"/>
      <c r="G27" s="54"/>
      <c r="H27" s="54"/>
      <c r="I27" s="54"/>
      <c r="J27" s="54"/>
      <c r="K27" s="54"/>
      <c r="L27" s="54"/>
      <c r="M27" s="54"/>
      <c r="N27" s="54"/>
      <c r="O27" s="54"/>
      <c r="P27" s="54"/>
      <c r="Q27" s="54"/>
      <c r="R27" s="54"/>
      <c r="S27" s="54"/>
      <c r="T27" s="54"/>
      <c r="U27" s="54"/>
      <c r="V27" s="54"/>
      <c r="W27" s="54"/>
      <c r="X27" s="54"/>
      <c r="Y27" s="54"/>
      <c r="Z27" s="54"/>
      <c r="AA27" s="54"/>
      <c r="AB27" s="54"/>
      <c r="AC27" s="54"/>
    </row>
    <row r="28" spans="1:29" ht="368.25" customHeight="1" x14ac:dyDescent="0.2">
      <c r="A28" s="54"/>
      <c r="B28" s="433" t="s">
        <v>607</v>
      </c>
      <c r="C28" s="420"/>
      <c r="D28" s="420"/>
      <c r="E28" s="420"/>
      <c r="F28" s="420"/>
      <c r="G28" s="54"/>
      <c r="H28" s="54"/>
      <c r="I28" s="54"/>
      <c r="J28" s="54"/>
      <c r="K28" s="54"/>
      <c r="L28" s="54"/>
      <c r="M28" s="54"/>
      <c r="N28" s="54"/>
      <c r="O28" s="54"/>
      <c r="P28" s="54"/>
      <c r="Q28" s="54"/>
      <c r="R28" s="54"/>
      <c r="S28" s="54"/>
      <c r="T28" s="54"/>
      <c r="U28" s="54"/>
      <c r="V28" s="54"/>
      <c r="W28" s="54"/>
      <c r="X28" s="54"/>
      <c r="Y28" s="54"/>
      <c r="Z28" s="54"/>
      <c r="AA28" s="54"/>
      <c r="AB28" s="54"/>
      <c r="AC28" s="54"/>
    </row>
    <row r="29" spans="1:29" ht="286.5" customHeight="1" x14ac:dyDescent="0.2">
      <c r="A29" s="54"/>
      <c r="B29" s="434" t="s">
        <v>608</v>
      </c>
      <c r="C29" s="413"/>
      <c r="D29" s="413"/>
      <c r="E29" s="413"/>
      <c r="F29" s="414"/>
      <c r="G29" s="54"/>
      <c r="H29" s="54"/>
      <c r="I29" s="54"/>
      <c r="J29" s="54"/>
      <c r="K29" s="54"/>
      <c r="L29" s="54"/>
      <c r="M29" s="54"/>
      <c r="N29" s="54"/>
      <c r="O29" s="54"/>
      <c r="P29" s="54"/>
      <c r="Q29" s="54"/>
      <c r="R29" s="54"/>
      <c r="S29" s="54"/>
      <c r="T29" s="54"/>
      <c r="U29" s="54"/>
      <c r="V29" s="54"/>
      <c r="W29" s="54"/>
      <c r="X29" s="54"/>
      <c r="Y29" s="54"/>
      <c r="Z29" s="54"/>
      <c r="AA29" s="54"/>
      <c r="AB29" s="54"/>
      <c r="AC29" s="54"/>
    </row>
    <row r="30" spans="1:29" ht="32.25" customHeight="1" x14ac:dyDescent="0.2">
      <c r="A30" s="54"/>
      <c r="B30" s="392" t="s">
        <v>609</v>
      </c>
      <c r="C30" s="393"/>
      <c r="D30" s="393"/>
      <c r="E30" s="393"/>
      <c r="F30" s="394"/>
      <c r="G30" s="54"/>
      <c r="H30" s="54"/>
      <c r="I30" s="54"/>
      <c r="J30" s="54"/>
      <c r="K30" s="54"/>
      <c r="L30" s="54"/>
      <c r="M30" s="54"/>
      <c r="N30" s="54"/>
      <c r="O30" s="54"/>
      <c r="P30" s="54"/>
      <c r="Q30" s="54"/>
      <c r="R30" s="54"/>
      <c r="S30" s="54"/>
      <c r="T30" s="54"/>
      <c r="U30" s="54"/>
      <c r="V30" s="54"/>
      <c r="W30" s="54"/>
      <c r="X30" s="54"/>
      <c r="Y30" s="54"/>
      <c r="Z30" s="54"/>
      <c r="AA30" s="54"/>
      <c r="AB30" s="54"/>
      <c r="AC30" s="54"/>
    </row>
    <row r="31" spans="1:29" ht="15" customHeight="1" x14ac:dyDescent="0.2">
      <c r="A31" s="54"/>
      <c r="B31" s="392" t="s">
        <v>610</v>
      </c>
      <c r="C31" s="393"/>
      <c r="D31" s="393"/>
      <c r="E31" s="393"/>
      <c r="F31" s="394"/>
      <c r="G31" s="54"/>
      <c r="H31" s="54"/>
      <c r="I31" s="54"/>
      <c r="J31" s="54"/>
      <c r="K31" s="54"/>
      <c r="L31" s="54"/>
      <c r="M31" s="54"/>
      <c r="N31" s="54"/>
      <c r="O31" s="54"/>
      <c r="P31" s="54"/>
      <c r="Q31" s="54"/>
      <c r="R31" s="54"/>
      <c r="S31" s="54"/>
      <c r="T31" s="54"/>
      <c r="U31" s="54"/>
      <c r="V31" s="54"/>
      <c r="W31" s="54"/>
      <c r="X31" s="54"/>
      <c r="Y31" s="54"/>
      <c r="Z31" s="54"/>
      <c r="AA31" s="54"/>
      <c r="AB31" s="54"/>
      <c r="AC31" s="54"/>
    </row>
    <row r="32" spans="1:29" ht="15" customHeight="1" x14ac:dyDescent="0.2">
      <c r="A32" s="54"/>
      <c r="B32" s="392" t="s">
        <v>611</v>
      </c>
      <c r="C32" s="393"/>
      <c r="D32" s="393"/>
      <c r="E32" s="393"/>
      <c r="F32" s="394"/>
      <c r="G32" s="54"/>
      <c r="H32" s="54"/>
      <c r="I32" s="54"/>
      <c r="J32" s="54"/>
      <c r="K32" s="54"/>
      <c r="L32" s="54"/>
      <c r="M32" s="54"/>
      <c r="N32" s="54"/>
      <c r="O32" s="54"/>
      <c r="P32" s="54"/>
      <c r="Q32" s="54"/>
      <c r="R32" s="54"/>
      <c r="S32" s="54"/>
      <c r="T32" s="54"/>
      <c r="U32" s="54"/>
      <c r="V32" s="54"/>
      <c r="W32" s="54"/>
      <c r="X32" s="54"/>
      <c r="Y32" s="54"/>
      <c r="Z32" s="54"/>
      <c r="AA32" s="54"/>
      <c r="AB32" s="54"/>
      <c r="AC32" s="54"/>
    </row>
    <row r="33" spans="1:29" ht="44.25" customHeight="1" x14ac:dyDescent="0.2">
      <c r="A33" s="54"/>
      <c r="B33" s="392" t="s">
        <v>612</v>
      </c>
      <c r="C33" s="393"/>
      <c r="D33" s="393"/>
      <c r="E33" s="393"/>
      <c r="F33" s="394"/>
      <c r="G33" s="54"/>
      <c r="H33" s="54"/>
      <c r="I33" s="54"/>
      <c r="J33" s="54"/>
      <c r="K33" s="54"/>
      <c r="L33" s="54"/>
      <c r="M33" s="54"/>
      <c r="N33" s="54"/>
      <c r="O33" s="54"/>
      <c r="P33" s="54"/>
      <c r="Q33" s="54"/>
      <c r="R33" s="54"/>
      <c r="S33" s="54"/>
      <c r="T33" s="54"/>
      <c r="U33" s="54"/>
      <c r="V33" s="54"/>
      <c r="W33" s="54"/>
      <c r="X33" s="54"/>
      <c r="Y33" s="54"/>
      <c r="Z33" s="54"/>
      <c r="AA33" s="54"/>
      <c r="AB33" s="54"/>
      <c r="AC33" s="54"/>
    </row>
    <row r="34" spans="1:29" ht="30.75" customHeight="1" x14ac:dyDescent="0.2">
      <c r="A34" s="54"/>
      <c r="B34" s="392" t="s">
        <v>613</v>
      </c>
      <c r="C34" s="393"/>
      <c r="D34" s="393"/>
      <c r="E34" s="393"/>
      <c r="F34" s="394"/>
      <c r="G34" s="54"/>
      <c r="H34" s="54"/>
      <c r="I34" s="54"/>
      <c r="J34" s="54"/>
      <c r="K34" s="54"/>
      <c r="L34" s="54"/>
      <c r="M34" s="54"/>
      <c r="N34" s="54"/>
      <c r="O34" s="54"/>
      <c r="P34" s="54"/>
      <c r="Q34" s="54"/>
      <c r="R34" s="54"/>
      <c r="S34" s="54"/>
      <c r="T34" s="54"/>
      <c r="U34" s="54"/>
      <c r="V34" s="54"/>
      <c r="W34" s="54"/>
      <c r="X34" s="54"/>
      <c r="Y34" s="54"/>
      <c r="Z34" s="54"/>
      <c r="AA34" s="54"/>
      <c r="AB34" s="54"/>
      <c r="AC34" s="54"/>
    </row>
    <row r="35" spans="1:29" ht="17.25" customHeight="1" x14ac:dyDescent="0.2">
      <c r="A35" s="54"/>
      <c r="B35" s="392" t="s">
        <v>614</v>
      </c>
      <c r="C35" s="393"/>
      <c r="D35" s="393"/>
      <c r="E35" s="393"/>
      <c r="F35" s="394"/>
      <c r="G35" s="54"/>
      <c r="H35" s="54"/>
      <c r="I35" s="54"/>
      <c r="J35" s="54"/>
      <c r="K35" s="54"/>
      <c r="L35" s="54"/>
      <c r="M35" s="54"/>
      <c r="N35" s="54"/>
      <c r="O35" s="54"/>
      <c r="P35" s="54"/>
      <c r="Q35" s="54"/>
      <c r="R35" s="54"/>
      <c r="S35" s="54"/>
      <c r="T35" s="54"/>
      <c r="U35" s="54"/>
      <c r="V35" s="54"/>
      <c r="W35" s="54"/>
      <c r="X35" s="54"/>
      <c r="Y35" s="54"/>
      <c r="Z35" s="54"/>
      <c r="AA35" s="54"/>
      <c r="AB35" s="54"/>
      <c r="AC35" s="54"/>
    </row>
    <row r="36" spans="1:29" ht="30.75" customHeight="1" x14ac:dyDescent="0.2">
      <c r="A36" s="54"/>
      <c r="B36" s="392" t="s">
        <v>615</v>
      </c>
      <c r="C36" s="393"/>
      <c r="D36" s="393"/>
      <c r="E36" s="393"/>
      <c r="F36" s="394"/>
      <c r="G36" s="54"/>
      <c r="H36" s="54"/>
      <c r="I36" s="54"/>
      <c r="J36" s="54"/>
      <c r="K36" s="54"/>
      <c r="L36" s="54"/>
      <c r="M36" s="54"/>
      <c r="N36" s="54"/>
      <c r="O36" s="54"/>
      <c r="P36" s="54"/>
      <c r="Q36" s="54"/>
      <c r="R36" s="54"/>
      <c r="S36" s="54"/>
      <c r="T36" s="54"/>
      <c r="U36" s="54"/>
      <c r="V36" s="54"/>
      <c r="W36" s="54"/>
      <c r="X36" s="54"/>
      <c r="Y36" s="54"/>
      <c r="Z36" s="54"/>
      <c r="AA36" s="54"/>
      <c r="AB36" s="54"/>
      <c r="AC36" s="54"/>
    </row>
    <row r="37" spans="1:29" ht="15" customHeight="1" x14ac:dyDescent="0.2">
      <c r="A37" s="54"/>
      <c r="B37" s="392" t="s">
        <v>616</v>
      </c>
      <c r="C37" s="393"/>
      <c r="D37" s="393"/>
      <c r="E37" s="393"/>
      <c r="F37" s="394"/>
      <c r="G37" s="54"/>
      <c r="H37" s="54"/>
      <c r="I37" s="54"/>
      <c r="J37" s="54"/>
      <c r="K37" s="54"/>
      <c r="L37" s="54"/>
      <c r="M37" s="54"/>
      <c r="N37" s="54"/>
      <c r="O37" s="54"/>
      <c r="P37" s="54"/>
      <c r="Q37" s="54"/>
      <c r="R37" s="54"/>
      <c r="S37" s="54"/>
      <c r="T37" s="54"/>
      <c r="U37" s="54"/>
      <c r="V37" s="54"/>
      <c r="W37" s="54"/>
      <c r="X37" s="54"/>
      <c r="Y37" s="54"/>
      <c r="Z37" s="54"/>
      <c r="AA37" s="54"/>
      <c r="AB37" s="54"/>
      <c r="AC37" s="54"/>
    </row>
    <row r="38" spans="1:29" ht="15" customHeight="1" x14ac:dyDescent="0.2">
      <c r="A38" s="54"/>
      <c r="B38" s="392" t="s">
        <v>617</v>
      </c>
      <c r="C38" s="393"/>
      <c r="D38" s="393"/>
      <c r="E38" s="393"/>
      <c r="F38" s="394"/>
      <c r="G38" s="54"/>
      <c r="H38" s="54"/>
      <c r="I38" s="54"/>
      <c r="J38" s="54"/>
      <c r="K38" s="54"/>
      <c r="L38" s="54"/>
      <c r="M38" s="54"/>
      <c r="N38" s="54"/>
      <c r="O38" s="54"/>
      <c r="P38" s="54"/>
      <c r="Q38" s="54"/>
      <c r="R38" s="54"/>
      <c r="S38" s="54"/>
      <c r="T38" s="54"/>
      <c r="U38" s="54"/>
      <c r="V38" s="54"/>
      <c r="W38" s="54"/>
      <c r="X38" s="54"/>
      <c r="Y38" s="54"/>
      <c r="Z38" s="54"/>
      <c r="AA38" s="54"/>
      <c r="AB38" s="54"/>
      <c r="AC38" s="54"/>
    </row>
    <row r="39" spans="1:29" ht="15" customHeight="1" x14ac:dyDescent="0.2">
      <c r="A39" s="54"/>
      <c r="B39" s="392" t="s">
        <v>618</v>
      </c>
      <c r="C39" s="393"/>
      <c r="D39" s="393"/>
      <c r="E39" s="393"/>
      <c r="F39" s="394"/>
      <c r="G39" s="54"/>
      <c r="H39" s="54"/>
      <c r="I39" s="54"/>
      <c r="J39" s="54"/>
      <c r="K39" s="54"/>
      <c r="L39" s="54"/>
      <c r="M39" s="54"/>
      <c r="N39" s="54"/>
      <c r="O39" s="54"/>
      <c r="P39" s="54"/>
      <c r="Q39" s="54"/>
      <c r="R39" s="54"/>
      <c r="S39" s="54"/>
      <c r="T39" s="54"/>
      <c r="U39" s="54"/>
      <c r="V39" s="54"/>
      <c r="W39" s="54"/>
      <c r="X39" s="54"/>
      <c r="Y39" s="54"/>
      <c r="Z39" s="54"/>
      <c r="AA39" s="54"/>
      <c r="AB39" s="54"/>
      <c r="AC39" s="54"/>
    </row>
    <row r="40" spans="1:29" ht="15" customHeight="1" x14ac:dyDescent="0.2">
      <c r="A40" s="54"/>
      <c r="B40" s="392" t="s">
        <v>619</v>
      </c>
      <c r="C40" s="393"/>
      <c r="D40" s="393"/>
      <c r="E40" s="393"/>
      <c r="F40" s="394"/>
      <c r="G40" s="54"/>
      <c r="H40" s="54"/>
      <c r="I40" s="54"/>
      <c r="J40" s="54"/>
      <c r="K40" s="54"/>
      <c r="L40" s="54"/>
      <c r="M40" s="54"/>
      <c r="N40" s="54"/>
      <c r="O40" s="54"/>
      <c r="P40" s="54"/>
      <c r="Q40" s="54"/>
      <c r="R40" s="54"/>
      <c r="S40" s="54"/>
      <c r="T40" s="54"/>
      <c r="U40" s="54"/>
      <c r="V40" s="54"/>
      <c r="W40" s="54"/>
      <c r="X40" s="54"/>
      <c r="Y40" s="54"/>
      <c r="Z40" s="54"/>
      <c r="AA40" s="54"/>
      <c r="AB40" s="54"/>
      <c r="AC40" s="54"/>
    </row>
    <row r="41" spans="1:29" ht="15" customHeight="1" x14ac:dyDescent="0.2">
      <c r="A41" s="54"/>
      <c r="B41" s="392" t="s">
        <v>620</v>
      </c>
      <c r="C41" s="393"/>
      <c r="D41" s="393"/>
      <c r="E41" s="393"/>
      <c r="F41" s="394"/>
      <c r="G41" s="54"/>
      <c r="H41" s="54"/>
      <c r="I41" s="54"/>
      <c r="J41" s="54"/>
      <c r="K41" s="54"/>
      <c r="L41" s="54"/>
      <c r="M41" s="54"/>
      <c r="N41" s="54"/>
      <c r="O41" s="54"/>
      <c r="P41" s="54"/>
      <c r="Q41" s="54"/>
      <c r="R41" s="54"/>
      <c r="S41" s="54"/>
      <c r="T41" s="54"/>
      <c r="U41" s="54"/>
      <c r="V41" s="54"/>
      <c r="W41" s="54"/>
      <c r="X41" s="54"/>
      <c r="Y41" s="54"/>
      <c r="Z41" s="54"/>
      <c r="AA41" s="54"/>
      <c r="AB41" s="54"/>
      <c r="AC41" s="54"/>
    </row>
    <row r="42" spans="1:29" ht="292.5" customHeight="1" x14ac:dyDescent="0.2">
      <c r="A42" s="54"/>
      <c r="B42" s="392" t="s">
        <v>621</v>
      </c>
      <c r="C42" s="393"/>
      <c r="D42" s="393"/>
      <c r="E42" s="393"/>
      <c r="F42" s="394"/>
      <c r="G42" s="54"/>
      <c r="H42" s="54"/>
      <c r="I42" s="54"/>
      <c r="J42" s="54"/>
      <c r="K42" s="54"/>
      <c r="L42" s="54"/>
      <c r="M42" s="54"/>
      <c r="N42" s="54"/>
      <c r="O42" s="54"/>
      <c r="P42" s="54"/>
      <c r="Q42" s="54"/>
      <c r="R42" s="54"/>
      <c r="S42" s="54"/>
      <c r="T42" s="54"/>
      <c r="U42" s="54"/>
      <c r="V42" s="54"/>
      <c r="W42" s="54"/>
      <c r="X42" s="54"/>
      <c r="Y42" s="54"/>
      <c r="Z42" s="54"/>
      <c r="AA42" s="54"/>
      <c r="AB42" s="54"/>
      <c r="AC42" s="54"/>
    </row>
    <row r="43" spans="1:29" ht="47.25" customHeight="1" x14ac:dyDescent="0.2">
      <c r="A43" s="54"/>
      <c r="B43" s="392" t="s">
        <v>622</v>
      </c>
      <c r="C43" s="393"/>
      <c r="D43" s="393"/>
      <c r="E43" s="393"/>
      <c r="F43" s="394"/>
      <c r="G43" s="54"/>
      <c r="H43" s="54"/>
      <c r="I43" s="54"/>
      <c r="J43" s="54"/>
      <c r="K43" s="54"/>
      <c r="L43" s="54"/>
      <c r="M43" s="54"/>
      <c r="N43" s="54"/>
      <c r="O43" s="54"/>
      <c r="P43" s="54"/>
      <c r="Q43" s="54"/>
      <c r="R43" s="54"/>
      <c r="S43" s="54"/>
      <c r="T43" s="54"/>
      <c r="U43" s="54"/>
      <c r="V43" s="54"/>
      <c r="W43" s="54"/>
      <c r="X43" s="54"/>
      <c r="Y43" s="54"/>
      <c r="Z43" s="54"/>
      <c r="AA43" s="54"/>
      <c r="AB43" s="54"/>
      <c r="AC43" s="54"/>
    </row>
    <row r="44" spans="1:29" ht="33.75" customHeight="1" x14ac:dyDescent="0.2">
      <c r="A44" s="54"/>
      <c r="B44" s="392" t="s">
        <v>623</v>
      </c>
      <c r="C44" s="393"/>
      <c r="D44" s="393"/>
      <c r="E44" s="393"/>
      <c r="F44" s="394"/>
      <c r="G44" s="54"/>
      <c r="H44" s="54"/>
      <c r="I44" s="54"/>
      <c r="J44" s="54"/>
      <c r="K44" s="54"/>
      <c r="L44" s="54"/>
      <c r="M44" s="54"/>
      <c r="N44" s="54"/>
      <c r="O44" s="54"/>
      <c r="P44" s="54"/>
      <c r="Q44" s="54"/>
      <c r="R44" s="54"/>
      <c r="S44" s="54"/>
      <c r="T44" s="54"/>
      <c r="U44" s="54"/>
      <c r="V44" s="54"/>
      <c r="W44" s="54"/>
      <c r="X44" s="54"/>
      <c r="Y44" s="54"/>
      <c r="Z44" s="54"/>
      <c r="AA44" s="54"/>
      <c r="AB44" s="54"/>
      <c r="AC44" s="54"/>
    </row>
    <row r="45" spans="1:29" ht="19.5" customHeight="1" x14ac:dyDescent="0.2">
      <c r="A45" s="54"/>
      <c r="B45" s="401" t="s">
        <v>624</v>
      </c>
      <c r="C45" s="435"/>
      <c r="D45" s="435"/>
      <c r="E45" s="435"/>
      <c r="F45" s="436"/>
      <c r="G45" s="54"/>
      <c r="H45" s="54"/>
      <c r="I45" s="54"/>
      <c r="J45" s="54"/>
      <c r="K45" s="54"/>
      <c r="L45" s="54"/>
      <c r="M45" s="54"/>
      <c r="N45" s="54"/>
      <c r="O45" s="54"/>
      <c r="P45" s="54"/>
      <c r="Q45" s="54"/>
      <c r="R45" s="54"/>
      <c r="S45" s="54"/>
      <c r="T45" s="54"/>
      <c r="U45" s="54"/>
      <c r="V45" s="54"/>
      <c r="W45" s="54"/>
      <c r="X45" s="54"/>
      <c r="Y45" s="54"/>
      <c r="Z45" s="54"/>
      <c r="AA45" s="54"/>
      <c r="AB45" s="54"/>
      <c r="AC45" s="54"/>
    </row>
    <row r="46" spans="1:29" ht="285.75" customHeight="1" x14ac:dyDescent="0.2">
      <c r="A46" s="54"/>
      <c r="B46" s="434" t="s">
        <v>625</v>
      </c>
      <c r="C46" s="413"/>
      <c r="D46" s="413"/>
      <c r="E46" s="413"/>
      <c r="F46" s="414"/>
      <c r="G46" s="54"/>
      <c r="H46" s="54"/>
      <c r="I46" s="54"/>
      <c r="J46" s="54"/>
      <c r="K46" s="54"/>
      <c r="L46" s="54"/>
      <c r="M46" s="54"/>
      <c r="N46" s="54"/>
      <c r="O46" s="54"/>
      <c r="P46" s="54"/>
      <c r="Q46" s="54"/>
      <c r="R46" s="54"/>
      <c r="S46" s="54"/>
      <c r="T46" s="54"/>
      <c r="U46" s="54"/>
      <c r="V46" s="54"/>
      <c r="W46" s="54"/>
      <c r="X46" s="54"/>
      <c r="Y46" s="54"/>
      <c r="Z46" s="54"/>
      <c r="AA46" s="54"/>
      <c r="AB46" s="54"/>
      <c r="AC46" s="54"/>
    </row>
    <row r="47" spans="1:29" ht="192" customHeight="1" x14ac:dyDescent="0.2">
      <c r="A47" s="54"/>
      <c r="B47" s="401" t="s">
        <v>16</v>
      </c>
      <c r="C47" s="402"/>
      <c r="D47" s="402"/>
      <c r="E47" s="402"/>
      <c r="F47" s="403"/>
      <c r="G47" s="54"/>
      <c r="H47" s="54"/>
      <c r="I47" s="54"/>
      <c r="J47" s="54"/>
      <c r="K47" s="54"/>
      <c r="L47" s="54"/>
      <c r="M47" s="54"/>
      <c r="N47" s="54"/>
      <c r="O47" s="54"/>
      <c r="P47" s="54"/>
      <c r="Q47" s="54"/>
      <c r="R47" s="54"/>
      <c r="S47" s="54"/>
      <c r="T47" s="54"/>
      <c r="U47" s="54"/>
      <c r="V47" s="54"/>
      <c r="W47" s="54"/>
      <c r="X47" s="54"/>
      <c r="Y47" s="54"/>
      <c r="Z47" s="54"/>
      <c r="AA47" s="54"/>
      <c r="AB47" s="54"/>
      <c r="AC47" s="54"/>
    </row>
    <row r="48" spans="1:29"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row>
    <row r="49" spans="1:29"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row>
    <row r="50" spans="1:29"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row>
    <row r="51" spans="1:29"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row>
    <row r="52" spans="1:29"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row>
    <row r="53" spans="1:29"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row>
    <row r="54" spans="1:29"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row>
    <row r="55" spans="1:29"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row>
    <row r="56" spans="1:29" x14ac:dyDescent="0.2">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row>
    <row r="57" spans="1:29" x14ac:dyDescent="0.2">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row>
    <row r="58" spans="1:29" x14ac:dyDescent="0.2">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row>
    <row r="59" spans="1:29"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row>
    <row r="60" spans="1:29"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row>
    <row r="61" spans="1:29"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row>
    <row r="62" spans="1:29"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row>
    <row r="63" spans="1:29"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row>
    <row r="64" spans="1:29"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row>
    <row r="65" spans="1:29"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row>
    <row r="66" spans="1:29"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row>
    <row r="67" spans="1:29"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row>
    <row r="68" spans="1:29"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row>
    <row r="69" spans="1:29" x14ac:dyDescent="0.2">
      <c r="J69" s="54"/>
      <c r="K69" s="54"/>
      <c r="L69" s="54"/>
      <c r="M69" s="54"/>
      <c r="N69" s="54"/>
      <c r="O69" s="54"/>
      <c r="P69" s="54"/>
      <c r="Q69" s="54"/>
      <c r="R69" s="54"/>
      <c r="S69" s="54"/>
      <c r="T69" s="54"/>
      <c r="U69" s="54"/>
      <c r="V69" s="54"/>
      <c r="W69" s="54"/>
      <c r="X69" s="54"/>
      <c r="Y69" s="54"/>
      <c r="Z69" s="54"/>
      <c r="AA69" s="54"/>
      <c r="AB69" s="54"/>
      <c r="AC69" s="54"/>
    </row>
    <row r="70" spans="1:29" x14ac:dyDescent="0.2">
      <c r="N70" s="54"/>
      <c r="O70" s="54"/>
      <c r="P70" s="54"/>
      <c r="Q70" s="54"/>
      <c r="R70" s="54"/>
      <c r="S70" s="54"/>
      <c r="T70" s="54"/>
      <c r="U70" s="54"/>
      <c r="V70" s="54"/>
      <c r="W70" s="54"/>
      <c r="X70" s="54"/>
      <c r="Y70" s="54"/>
      <c r="Z70" s="54"/>
      <c r="AA70" s="54"/>
      <c r="AB70" s="54"/>
      <c r="AC70" s="54"/>
    </row>
    <row r="71" spans="1:29" x14ac:dyDescent="0.2">
      <c r="N71" s="54"/>
      <c r="O71" s="54"/>
      <c r="P71" s="54"/>
      <c r="Q71" s="54"/>
      <c r="R71" s="54"/>
      <c r="S71" s="54"/>
      <c r="T71" s="54"/>
      <c r="U71" s="54"/>
      <c r="V71" s="54"/>
      <c r="W71" s="54"/>
      <c r="X71" s="54"/>
      <c r="Y71" s="54"/>
      <c r="Z71" s="54"/>
      <c r="AA71" s="54"/>
      <c r="AB71" s="54"/>
      <c r="AC71" s="54"/>
    </row>
    <row r="72" spans="1:29" x14ac:dyDescent="0.2">
      <c r="N72" s="54"/>
      <c r="O72" s="54"/>
      <c r="P72" s="54"/>
      <c r="Q72" s="54"/>
      <c r="R72" s="54"/>
      <c r="S72" s="54"/>
      <c r="T72" s="54"/>
      <c r="U72" s="54"/>
      <c r="V72" s="54"/>
      <c r="W72" s="54"/>
      <c r="X72" s="54"/>
      <c r="Y72" s="54"/>
      <c r="Z72" s="54"/>
      <c r="AA72" s="54"/>
      <c r="AB72" s="54"/>
      <c r="AC72" s="54"/>
    </row>
    <row r="73" spans="1:29" x14ac:dyDescent="0.2">
      <c r="N73" s="54"/>
      <c r="O73" s="54"/>
      <c r="P73" s="54"/>
      <c r="Q73" s="54"/>
      <c r="R73" s="54"/>
      <c r="S73" s="54"/>
      <c r="T73" s="54"/>
      <c r="U73" s="54"/>
      <c r="V73" s="54"/>
      <c r="W73" s="54"/>
      <c r="X73" s="54"/>
      <c r="Y73" s="54"/>
      <c r="Z73" s="54"/>
      <c r="AA73" s="54"/>
      <c r="AB73" s="54"/>
      <c r="AC73" s="54"/>
    </row>
  </sheetData>
  <mergeCells count="48">
    <mergeCell ref="B47:F47"/>
    <mergeCell ref="B29:F29"/>
    <mergeCell ref="B46:F46"/>
    <mergeCell ref="B34:F34"/>
    <mergeCell ref="B30:F30"/>
    <mergeCell ref="B31:F31"/>
    <mergeCell ref="B32:F32"/>
    <mergeCell ref="B33:F33"/>
    <mergeCell ref="B35:F35"/>
    <mergeCell ref="B36:F36"/>
    <mergeCell ref="B37:F37"/>
    <mergeCell ref="B38:F38"/>
    <mergeCell ref="B39:F39"/>
    <mergeCell ref="B40:F40"/>
    <mergeCell ref="B44:F44"/>
    <mergeCell ref="B45:F45"/>
    <mergeCell ref="B41:F41"/>
    <mergeCell ref="B27:F27"/>
    <mergeCell ref="B28:F28"/>
    <mergeCell ref="B42:F42"/>
    <mergeCell ref="B43:F43"/>
    <mergeCell ref="C24:F24"/>
    <mergeCell ref="C25:F25"/>
    <mergeCell ref="B23:B25"/>
    <mergeCell ref="B26:F26"/>
    <mergeCell ref="C22:F22"/>
    <mergeCell ref="C23:F23"/>
    <mergeCell ref="B21:F21"/>
    <mergeCell ref="B20:F20"/>
    <mergeCell ref="B7:F7"/>
    <mergeCell ref="B11:F11"/>
    <mergeCell ref="B12:F12"/>
    <mergeCell ref="B17:F17"/>
    <mergeCell ref="B18:F18"/>
    <mergeCell ref="B15:F15"/>
    <mergeCell ref="B13:F13"/>
    <mergeCell ref="B16:F16"/>
    <mergeCell ref="B14:F14"/>
    <mergeCell ref="B19:F19"/>
    <mergeCell ref="B9:F9"/>
    <mergeCell ref="B10:F10"/>
    <mergeCell ref="C1:E1"/>
    <mergeCell ref="B3:F3"/>
    <mergeCell ref="B8:F8"/>
    <mergeCell ref="B6:F6"/>
    <mergeCell ref="B5:F5"/>
    <mergeCell ref="B2:F2"/>
    <mergeCell ref="B4:F4"/>
  </mergeCells>
  <conditionalFormatting sqref="F1">
    <cfRule type="cellIs" dxfId="94" priority="5" operator="equal">
      <formula>"ERROR"</formula>
    </cfRule>
  </conditionalFormatting>
  <conditionalFormatting sqref="F1">
    <cfRule type="cellIs" dxfId="93" priority="1" operator="equal">
      <formula>"INEXISTENTE"</formula>
    </cfRule>
    <cfRule type="cellIs" dxfId="92" priority="2" operator="equal">
      <formula>"INADECUADO"</formula>
    </cfRule>
    <cfRule type="cellIs" dxfId="91" priority="3" operator="equal">
      <formula>"PARCIALMENTE ADECUADO"</formula>
    </cfRule>
    <cfRule type="cellIs" dxfId="90" priority="4" operator="equal">
      <formula>"ADECUADO"</formula>
    </cfRule>
  </conditionalFormatting>
  <hyperlinks>
    <hyperlink ref="B6:F6" location="INSTRUCTIVO_CALIFICACIÓN_DEL_GASTO_PÚBLICO" display=" 2. Calificación Gasto Público"/>
  </hyperlink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4"/>
  <sheetViews>
    <sheetView zoomScale="110" zoomScaleNormal="110" workbookViewId="0">
      <selection activeCell="B5" sqref="B5:C5"/>
    </sheetView>
  </sheetViews>
  <sheetFormatPr baseColWidth="10" defaultColWidth="11.42578125" defaultRowHeight="14.25" x14ac:dyDescent="0.2"/>
  <cols>
    <col min="1" max="1" width="25.7109375" style="55" customWidth="1"/>
    <col min="2" max="2" width="23.140625" style="55" customWidth="1"/>
    <col min="3" max="3" width="18.42578125" style="55" customWidth="1"/>
    <col min="4" max="4" width="19.85546875" style="55" customWidth="1"/>
    <col min="5" max="5" width="18.5703125" style="55" customWidth="1"/>
    <col min="6" max="6" width="22.140625" style="55" customWidth="1"/>
    <col min="7" max="7" width="22" style="55" customWidth="1"/>
    <col min="8" max="8" width="15.7109375" style="54" customWidth="1"/>
    <col min="9" max="32" width="11.42578125" style="54"/>
    <col min="33" max="16384" width="11.42578125" style="55"/>
  </cols>
  <sheetData>
    <row r="1" spans="1:7" ht="70.5" customHeight="1" x14ac:dyDescent="0.2">
      <c r="A1" s="59"/>
      <c r="B1" s="437" t="s">
        <v>627</v>
      </c>
      <c r="C1" s="438"/>
      <c r="D1" s="438"/>
      <c r="E1" s="439"/>
      <c r="F1" s="58"/>
      <c r="G1" s="121" t="s">
        <v>630</v>
      </c>
    </row>
    <row r="2" spans="1:7" ht="18" x14ac:dyDescent="0.25">
      <c r="A2" s="440"/>
      <c r="B2" s="440"/>
      <c r="C2" s="440"/>
      <c r="D2" s="440"/>
      <c r="E2" s="440"/>
      <c r="F2" s="440"/>
      <c r="G2" s="440"/>
    </row>
    <row r="3" spans="1:7" ht="18" x14ac:dyDescent="0.2">
      <c r="A3" s="60" t="s">
        <v>17</v>
      </c>
      <c r="B3" s="441"/>
      <c r="C3" s="441"/>
      <c r="D3" s="61"/>
      <c r="E3" s="60"/>
      <c r="F3" s="60"/>
      <c r="G3" s="60"/>
    </row>
    <row r="4" spans="1:7" x14ac:dyDescent="0.2">
      <c r="A4" s="60" t="s">
        <v>18</v>
      </c>
      <c r="B4" s="442"/>
      <c r="C4" s="442"/>
      <c r="D4" s="62"/>
      <c r="E4" s="63" t="s">
        <v>19</v>
      </c>
      <c r="F4" s="443"/>
      <c r="G4" s="443"/>
    </row>
    <row r="5" spans="1:7" x14ac:dyDescent="0.2">
      <c r="A5" s="60" t="s">
        <v>20</v>
      </c>
      <c r="B5" s="442"/>
      <c r="C5" s="442"/>
      <c r="D5" s="62"/>
      <c r="E5" s="60" t="s">
        <v>21</v>
      </c>
      <c r="F5" s="448"/>
      <c r="G5" s="448"/>
    </row>
    <row r="6" spans="1:7" x14ac:dyDescent="0.2">
      <c r="A6" s="60" t="s">
        <v>22</v>
      </c>
      <c r="B6" s="449"/>
      <c r="C6" s="449"/>
      <c r="D6" s="62"/>
      <c r="E6" s="64" t="s">
        <v>23</v>
      </c>
      <c r="F6" s="442"/>
      <c r="G6" s="442"/>
    </row>
    <row r="7" spans="1:7" ht="15" thickBot="1" x14ac:dyDescent="0.25">
      <c r="A7" s="54"/>
      <c r="B7" s="54"/>
      <c r="C7" s="54"/>
      <c r="D7" s="54"/>
      <c r="E7" s="54"/>
      <c r="F7" s="54"/>
      <c r="G7" s="54"/>
    </row>
    <row r="8" spans="1:7" ht="15.75" customHeight="1" thickTop="1" thickBot="1" x14ac:dyDescent="0.25">
      <c r="A8" s="450" t="s">
        <v>24</v>
      </c>
      <c r="B8" s="450"/>
      <c r="C8" s="450"/>
      <c r="D8" s="450"/>
      <c r="E8" s="450"/>
      <c r="F8" s="450"/>
      <c r="G8" s="450"/>
    </row>
    <row r="9" spans="1:7" ht="39.75" thickTop="1" thickBot="1" x14ac:dyDescent="0.25">
      <c r="A9" s="451" t="s">
        <v>25</v>
      </c>
      <c r="B9" s="452"/>
      <c r="C9" s="65" t="s">
        <v>26</v>
      </c>
      <c r="D9" s="65" t="s">
        <v>27</v>
      </c>
      <c r="E9" s="65" t="s">
        <v>28</v>
      </c>
      <c r="F9" s="65" t="s">
        <v>29</v>
      </c>
      <c r="G9" s="66" t="s">
        <v>579</v>
      </c>
    </row>
    <row r="10" spans="1:7" ht="15" customHeight="1" thickTop="1" x14ac:dyDescent="0.2">
      <c r="A10" s="444" t="s">
        <v>31</v>
      </c>
      <c r="B10" s="445" t="s">
        <v>32</v>
      </c>
      <c r="C10" s="67">
        <v>10</v>
      </c>
      <c r="D10" s="68">
        <v>633441000</v>
      </c>
      <c r="E10" s="69">
        <f>IFERROR(D10/$D$21,"")</f>
        <v>0.28574470010819886</v>
      </c>
      <c r="F10" s="68">
        <v>80000000</v>
      </c>
      <c r="G10" s="70">
        <f>IFERROR(F10/D10,"")</f>
        <v>0.12629431943937952</v>
      </c>
    </row>
    <row r="11" spans="1:7" x14ac:dyDescent="0.2">
      <c r="A11" s="446" t="s">
        <v>33</v>
      </c>
      <c r="B11" s="447" t="s">
        <v>34</v>
      </c>
      <c r="C11" s="71">
        <v>36</v>
      </c>
      <c r="D11" s="72">
        <v>776460200</v>
      </c>
      <c r="E11" s="69">
        <f t="shared" ref="E11:E20" si="0">IFERROR(D11/$D$21,"")</f>
        <v>0.35026054043699745</v>
      </c>
      <c r="F11" s="72">
        <v>435124200</v>
      </c>
      <c r="G11" s="70">
        <f t="shared" ref="G11:G21" si="1">IFERROR(F11/D11,"")</f>
        <v>0.56039472467487705</v>
      </c>
    </row>
    <row r="12" spans="1:7" x14ac:dyDescent="0.2">
      <c r="A12" s="446" t="s">
        <v>35</v>
      </c>
      <c r="B12" s="447" t="s">
        <v>36</v>
      </c>
      <c r="C12" s="71">
        <v>5</v>
      </c>
      <c r="D12" s="72">
        <v>20000000</v>
      </c>
      <c r="E12" s="69">
        <f t="shared" si="0"/>
        <v>9.0219831083936421E-3</v>
      </c>
      <c r="F12" s="72">
        <v>1000000</v>
      </c>
      <c r="G12" s="70">
        <f t="shared" si="1"/>
        <v>0.05</v>
      </c>
    </row>
    <row r="13" spans="1:7" x14ac:dyDescent="0.2">
      <c r="A13" s="446" t="s">
        <v>37</v>
      </c>
      <c r="B13" s="447" t="s">
        <v>38</v>
      </c>
      <c r="C13" s="71">
        <v>12</v>
      </c>
      <c r="D13" s="72">
        <v>32342000</v>
      </c>
      <c r="E13" s="69">
        <f t="shared" si="0"/>
        <v>1.4589448884583358E-2</v>
      </c>
      <c r="F13" s="72">
        <v>22453253</v>
      </c>
      <c r="G13" s="70">
        <f t="shared" si="1"/>
        <v>0.69424441902170553</v>
      </c>
    </row>
    <row r="14" spans="1:7" x14ac:dyDescent="0.2">
      <c r="A14" s="446" t="s">
        <v>39</v>
      </c>
      <c r="B14" s="447" t="s">
        <v>40</v>
      </c>
      <c r="C14" s="71">
        <v>200</v>
      </c>
      <c r="D14" s="72">
        <v>754564320</v>
      </c>
      <c r="E14" s="69">
        <f t="shared" si="0"/>
        <v>0.3403833274618267</v>
      </c>
      <c r="F14" s="72">
        <v>464530000</v>
      </c>
      <c r="G14" s="70">
        <f t="shared" si="1"/>
        <v>0.61562677652184772</v>
      </c>
    </row>
    <row r="15" spans="1:7" x14ac:dyDescent="0.2">
      <c r="A15" s="446" t="s">
        <v>41</v>
      </c>
      <c r="B15" s="447" t="s">
        <v>42</v>
      </c>
      <c r="C15" s="71"/>
      <c r="D15" s="72"/>
      <c r="E15" s="69">
        <f t="shared" si="0"/>
        <v>0</v>
      </c>
      <c r="F15" s="72"/>
      <c r="G15" s="70" t="str">
        <f t="shared" si="1"/>
        <v/>
      </c>
    </row>
    <row r="16" spans="1:7" x14ac:dyDescent="0.2">
      <c r="A16" s="446" t="s">
        <v>43</v>
      </c>
      <c r="B16" s="447" t="s">
        <v>44</v>
      </c>
      <c r="C16" s="71"/>
      <c r="D16" s="72"/>
      <c r="E16" s="69">
        <f t="shared" si="0"/>
        <v>0</v>
      </c>
      <c r="F16" s="72"/>
      <c r="G16" s="70" t="str">
        <f t="shared" si="1"/>
        <v/>
      </c>
    </row>
    <row r="17" spans="1:8" x14ac:dyDescent="0.2">
      <c r="A17" s="446" t="s">
        <v>45</v>
      </c>
      <c r="B17" s="447" t="s">
        <v>46</v>
      </c>
      <c r="C17" s="71"/>
      <c r="D17" s="72"/>
      <c r="E17" s="69">
        <f t="shared" si="0"/>
        <v>0</v>
      </c>
      <c r="F17" s="72"/>
      <c r="G17" s="70" t="str">
        <f t="shared" si="1"/>
        <v/>
      </c>
    </row>
    <row r="18" spans="1:8" x14ac:dyDescent="0.2">
      <c r="A18" s="446" t="s">
        <v>47</v>
      </c>
      <c r="B18" s="447" t="s">
        <v>48</v>
      </c>
      <c r="C18" s="71"/>
      <c r="D18" s="72"/>
      <c r="E18" s="69">
        <f t="shared" si="0"/>
        <v>0</v>
      </c>
      <c r="F18" s="72"/>
      <c r="G18" s="70" t="str">
        <f t="shared" si="1"/>
        <v/>
      </c>
    </row>
    <row r="19" spans="1:8" x14ac:dyDescent="0.2">
      <c r="A19" s="446" t="s">
        <v>49</v>
      </c>
      <c r="B19" s="447" t="s">
        <v>50</v>
      </c>
      <c r="C19" s="73"/>
      <c r="D19" s="74"/>
      <c r="E19" s="69">
        <f t="shared" si="0"/>
        <v>0</v>
      </c>
      <c r="F19" s="74"/>
      <c r="G19" s="70" t="str">
        <f t="shared" si="1"/>
        <v/>
      </c>
    </row>
    <row r="20" spans="1:8" ht="15" thickBot="1" x14ac:dyDescent="0.25">
      <c r="A20" s="455" t="s">
        <v>51</v>
      </c>
      <c r="B20" s="456" t="s">
        <v>52</v>
      </c>
      <c r="C20" s="75"/>
      <c r="D20" s="76"/>
      <c r="E20" s="77">
        <f t="shared" si="0"/>
        <v>0</v>
      </c>
      <c r="F20" s="76"/>
      <c r="G20" s="78" t="str">
        <f t="shared" si="1"/>
        <v/>
      </c>
      <c r="H20" s="79"/>
    </row>
    <row r="21" spans="1:8" ht="16.5" thickTop="1" thickBot="1" x14ac:dyDescent="0.3">
      <c r="A21" s="457" t="s">
        <v>53</v>
      </c>
      <c r="B21" s="458"/>
      <c r="C21" s="80">
        <f>SUM(C10:C20)</f>
        <v>263</v>
      </c>
      <c r="D21" s="81">
        <f>SUM(D10:D20)</f>
        <v>2216807520</v>
      </c>
      <c r="E21" s="82">
        <f>SUM(E10:E20)</f>
        <v>1</v>
      </c>
      <c r="F21" s="81">
        <f>SUM(F10:F20)</f>
        <v>1003107453</v>
      </c>
      <c r="G21" s="83">
        <f t="shared" si="1"/>
        <v>0.45250092484348842</v>
      </c>
    </row>
    <row r="22" spans="1:8" ht="15.75" thickTop="1" thickBot="1" x14ac:dyDescent="0.25">
      <c r="A22" s="459" t="s">
        <v>54</v>
      </c>
      <c r="B22" s="460"/>
      <c r="C22" s="460"/>
      <c r="D22" s="460"/>
      <c r="E22" s="460"/>
      <c r="F22" s="460"/>
      <c r="G22" s="460"/>
      <c r="H22" s="79"/>
    </row>
    <row r="23" spans="1:8" ht="15.75" thickTop="1" thickBot="1" x14ac:dyDescent="0.25">
      <c r="A23" s="461"/>
      <c r="B23" s="461"/>
      <c r="C23" s="461"/>
      <c r="D23" s="461"/>
      <c r="E23" s="461"/>
      <c r="F23" s="461"/>
      <c r="G23" s="461"/>
    </row>
    <row r="24" spans="1:8" ht="39.75" thickTop="1" thickBot="1" x14ac:dyDescent="0.25">
      <c r="A24" s="451" t="s">
        <v>55</v>
      </c>
      <c r="B24" s="452"/>
      <c r="C24" s="65" t="s">
        <v>26</v>
      </c>
      <c r="D24" s="84" t="s">
        <v>27</v>
      </c>
      <c r="E24" s="84" t="s">
        <v>28</v>
      </c>
      <c r="F24" s="65" t="s">
        <v>29</v>
      </c>
      <c r="G24" s="66" t="s">
        <v>30</v>
      </c>
    </row>
    <row r="25" spans="1:8" ht="15" thickTop="1" x14ac:dyDescent="0.2">
      <c r="A25" s="453" t="s">
        <v>56</v>
      </c>
      <c r="B25" s="454"/>
      <c r="C25" s="85">
        <v>10</v>
      </c>
      <c r="D25" s="86">
        <v>633441000</v>
      </c>
      <c r="E25" s="87">
        <f>D25/$D$97</f>
        <v>0.28574470010819886</v>
      </c>
      <c r="F25" s="68">
        <v>80000000</v>
      </c>
      <c r="G25" s="88">
        <f>IFERROR(F25/D25,"")</f>
        <v>0.12629431943937952</v>
      </c>
    </row>
    <row r="26" spans="1:8" x14ac:dyDescent="0.2">
      <c r="A26" s="446" t="s">
        <v>57</v>
      </c>
      <c r="B26" s="447" t="str">
        <f t="shared" ref="B26:B69" si="2">MID(C26,3,70)</f>
        <v/>
      </c>
      <c r="C26" s="89">
        <v>36</v>
      </c>
      <c r="D26" s="68">
        <v>776460200</v>
      </c>
      <c r="E26" s="90">
        <f t="shared" ref="E26:E89" si="3">D26/$D$97</f>
        <v>0.35026054043699745</v>
      </c>
      <c r="F26" s="72">
        <v>435124200</v>
      </c>
      <c r="G26" s="91">
        <f>IFERROR(F26/D26,"")</f>
        <v>0.56039472467487705</v>
      </c>
    </row>
    <row r="27" spans="1:8" x14ac:dyDescent="0.2">
      <c r="A27" s="446" t="s">
        <v>58</v>
      </c>
      <c r="B27" s="447" t="str">
        <f t="shared" si="2"/>
        <v/>
      </c>
      <c r="C27" s="89">
        <v>5</v>
      </c>
      <c r="D27" s="68">
        <v>20000000</v>
      </c>
      <c r="E27" s="90">
        <f t="shared" si="3"/>
        <v>9.0219831083936421E-3</v>
      </c>
      <c r="F27" s="72">
        <v>1000000</v>
      </c>
      <c r="G27" s="91">
        <f t="shared" ref="G27:G90" si="4">IFERROR(F27/D27,"")</f>
        <v>0.05</v>
      </c>
    </row>
    <row r="28" spans="1:8" x14ac:dyDescent="0.2">
      <c r="A28" s="446" t="s">
        <v>59</v>
      </c>
      <c r="B28" s="447" t="str">
        <f t="shared" si="2"/>
        <v/>
      </c>
      <c r="C28" s="89">
        <v>12</v>
      </c>
      <c r="D28" s="68">
        <v>32342000</v>
      </c>
      <c r="E28" s="90">
        <f t="shared" si="3"/>
        <v>1.4589448884583358E-2</v>
      </c>
      <c r="F28" s="72">
        <v>22453253</v>
      </c>
      <c r="G28" s="91">
        <f t="shared" si="4"/>
        <v>0.69424441902170553</v>
      </c>
    </row>
    <row r="29" spans="1:8" x14ac:dyDescent="0.2">
      <c r="A29" s="446" t="s">
        <v>60</v>
      </c>
      <c r="B29" s="447" t="str">
        <f t="shared" si="2"/>
        <v>0</v>
      </c>
      <c r="C29" s="89">
        <v>200</v>
      </c>
      <c r="D29" s="68">
        <v>754564320</v>
      </c>
      <c r="E29" s="90">
        <f t="shared" si="3"/>
        <v>0.3403833274618267</v>
      </c>
      <c r="F29" s="72">
        <v>464530000</v>
      </c>
      <c r="G29" s="91">
        <f t="shared" si="4"/>
        <v>0.61562677652184772</v>
      </c>
    </row>
    <row r="30" spans="1:8" x14ac:dyDescent="0.2">
      <c r="A30" s="446" t="s">
        <v>61</v>
      </c>
      <c r="B30" s="447" t="str">
        <f t="shared" si="2"/>
        <v/>
      </c>
      <c r="C30" s="89"/>
      <c r="D30" s="68"/>
      <c r="E30" s="90">
        <f t="shared" si="3"/>
        <v>0</v>
      </c>
      <c r="F30" s="68"/>
      <c r="G30" s="91" t="str">
        <f t="shared" si="4"/>
        <v/>
      </c>
    </row>
    <row r="31" spans="1:8" x14ac:dyDescent="0.2">
      <c r="A31" s="446" t="s">
        <v>62</v>
      </c>
      <c r="B31" s="447" t="str">
        <f t="shared" si="2"/>
        <v/>
      </c>
      <c r="C31" s="89"/>
      <c r="D31" s="68"/>
      <c r="E31" s="90">
        <f t="shared" si="3"/>
        <v>0</v>
      </c>
      <c r="F31" s="68"/>
      <c r="G31" s="91" t="str">
        <f t="shared" si="4"/>
        <v/>
      </c>
    </row>
    <row r="32" spans="1:8" x14ac:dyDescent="0.2">
      <c r="A32" s="446" t="s">
        <v>63</v>
      </c>
      <c r="B32" s="447" t="str">
        <f t="shared" si="2"/>
        <v/>
      </c>
      <c r="C32" s="89"/>
      <c r="D32" s="68"/>
      <c r="E32" s="90">
        <f t="shared" si="3"/>
        <v>0</v>
      </c>
      <c r="F32" s="68"/>
      <c r="G32" s="91" t="str">
        <f t="shared" si="4"/>
        <v/>
      </c>
    </row>
    <row r="33" spans="1:7" x14ac:dyDescent="0.2">
      <c r="A33" s="446" t="s">
        <v>64</v>
      </c>
      <c r="B33" s="447" t="str">
        <f t="shared" si="2"/>
        <v/>
      </c>
      <c r="C33" s="89"/>
      <c r="D33" s="68"/>
      <c r="E33" s="90">
        <f t="shared" si="3"/>
        <v>0</v>
      </c>
      <c r="F33" s="68"/>
      <c r="G33" s="91" t="str">
        <f t="shared" si="4"/>
        <v/>
      </c>
    </row>
    <row r="34" spans="1:7" x14ac:dyDescent="0.2">
      <c r="A34" s="446" t="s">
        <v>65</v>
      </c>
      <c r="B34" s="447" t="str">
        <f t="shared" si="2"/>
        <v/>
      </c>
      <c r="C34" s="89"/>
      <c r="D34" s="68"/>
      <c r="E34" s="90">
        <f t="shared" si="3"/>
        <v>0</v>
      </c>
      <c r="F34" s="68"/>
      <c r="G34" s="91" t="str">
        <f t="shared" si="4"/>
        <v/>
      </c>
    </row>
    <row r="35" spans="1:7" x14ac:dyDescent="0.2">
      <c r="A35" s="446" t="s">
        <v>66</v>
      </c>
      <c r="B35" s="447" t="str">
        <f t="shared" si="2"/>
        <v/>
      </c>
      <c r="C35" s="89"/>
      <c r="D35" s="68"/>
      <c r="E35" s="90">
        <f t="shared" si="3"/>
        <v>0</v>
      </c>
      <c r="F35" s="68"/>
      <c r="G35" s="91" t="str">
        <f t="shared" si="4"/>
        <v/>
      </c>
    </row>
    <row r="36" spans="1:7" x14ac:dyDescent="0.2">
      <c r="A36" s="446" t="s">
        <v>67</v>
      </c>
      <c r="B36" s="447" t="str">
        <f t="shared" si="2"/>
        <v/>
      </c>
      <c r="C36" s="89"/>
      <c r="D36" s="68"/>
      <c r="E36" s="90">
        <f t="shared" si="3"/>
        <v>0</v>
      </c>
      <c r="F36" s="68"/>
      <c r="G36" s="91" t="str">
        <f t="shared" si="4"/>
        <v/>
      </c>
    </row>
    <row r="37" spans="1:7" x14ac:dyDescent="0.2">
      <c r="A37" s="446" t="s">
        <v>68</v>
      </c>
      <c r="B37" s="447" t="str">
        <f t="shared" si="2"/>
        <v/>
      </c>
      <c r="C37" s="89"/>
      <c r="D37" s="68"/>
      <c r="E37" s="90">
        <f t="shared" si="3"/>
        <v>0</v>
      </c>
      <c r="F37" s="68"/>
      <c r="G37" s="91" t="str">
        <f t="shared" si="4"/>
        <v/>
      </c>
    </row>
    <row r="38" spans="1:7" x14ac:dyDescent="0.2">
      <c r="A38" s="446" t="s">
        <v>69</v>
      </c>
      <c r="B38" s="447" t="str">
        <f t="shared" si="2"/>
        <v/>
      </c>
      <c r="C38" s="89"/>
      <c r="D38" s="68"/>
      <c r="E38" s="90">
        <f t="shared" si="3"/>
        <v>0</v>
      </c>
      <c r="F38" s="68"/>
      <c r="G38" s="91" t="str">
        <f t="shared" si="4"/>
        <v/>
      </c>
    </row>
    <row r="39" spans="1:7" x14ac:dyDescent="0.2">
      <c r="A39" s="446" t="s">
        <v>70</v>
      </c>
      <c r="B39" s="447" t="str">
        <f t="shared" si="2"/>
        <v/>
      </c>
      <c r="C39" s="89"/>
      <c r="D39" s="68"/>
      <c r="E39" s="90">
        <f t="shared" si="3"/>
        <v>0</v>
      </c>
      <c r="F39" s="68"/>
      <c r="G39" s="91" t="str">
        <f t="shared" si="4"/>
        <v/>
      </c>
    </row>
    <row r="40" spans="1:7" x14ac:dyDescent="0.2">
      <c r="A40" s="446" t="s">
        <v>71</v>
      </c>
      <c r="B40" s="447" t="str">
        <f t="shared" si="2"/>
        <v/>
      </c>
      <c r="C40" s="89"/>
      <c r="D40" s="68"/>
      <c r="E40" s="90">
        <f t="shared" si="3"/>
        <v>0</v>
      </c>
      <c r="F40" s="68"/>
      <c r="G40" s="91" t="str">
        <f t="shared" si="4"/>
        <v/>
      </c>
    </row>
    <row r="41" spans="1:7" x14ac:dyDescent="0.2">
      <c r="A41" s="446" t="s">
        <v>72</v>
      </c>
      <c r="B41" s="447" t="str">
        <f t="shared" si="2"/>
        <v/>
      </c>
      <c r="C41" s="89"/>
      <c r="D41" s="68"/>
      <c r="E41" s="90">
        <f t="shared" si="3"/>
        <v>0</v>
      </c>
      <c r="F41" s="68"/>
      <c r="G41" s="91" t="str">
        <f t="shared" si="4"/>
        <v/>
      </c>
    </row>
    <row r="42" spans="1:7" x14ac:dyDescent="0.2">
      <c r="A42" s="446" t="s">
        <v>73</v>
      </c>
      <c r="B42" s="447" t="str">
        <f t="shared" si="2"/>
        <v/>
      </c>
      <c r="C42" s="89"/>
      <c r="D42" s="68"/>
      <c r="E42" s="90">
        <f t="shared" si="3"/>
        <v>0</v>
      </c>
      <c r="F42" s="68"/>
      <c r="G42" s="91" t="str">
        <f t="shared" si="4"/>
        <v/>
      </c>
    </row>
    <row r="43" spans="1:7" x14ac:dyDescent="0.2">
      <c r="A43" s="446" t="s">
        <v>74</v>
      </c>
      <c r="B43" s="447" t="str">
        <f t="shared" si="2"/>
        <v/>
      </c>
      <c r="C43" s="89"/>
      <c r="D43" s="68"/>
      <c r="E43" s="90">
        <f t="shared" si="3"/>
        <v>0</v>
      </c>
      <c r="F43" s="68"/>
      <c r="G43" s="91" t="str">
        <f t="shared" si="4"/>
        <v/>
      </c>
    </row>
    <row r="44" spans="1:7" x14ac:dyDescent="0.2">
      <c r="A44" s="446" t="s">
        <v>75</v>
      </c>
      <c r="B44" s="447" t="str">
        <f t="shared" si="2"/>
        <v/>
      </c>
      <c r="C44" s="89"/>
      <c r="D44" s="68"/>
      <c r="E44" s="90">
        <f t="shared" si="3"/>
        <v>0</v>
      </c>
      <c r="F44" s="68"/>
      <c r="G44" s="91" t="str">
        <f t="shared" si="4"/>
        <v/>
      </c>
    </row>
    <row r="45" spans="1:7" x14ac:dyDescent="0.2">
      <c r="A45" s="446" t="s">
        <v>76</v>
      </c>
      <c r="B45" s="447" t="str">
        <f t="shared" si="2"/>
        <v/>
      </c>
      <c r="C45" s="89"/>
      <c r="D45" s="68"/>
      <c r="E45" s="90">
        <f t="shared" si="3"/>
        <v>0</v>
      </c>
      <c r="F45" s="68"/>
      <c r="G45" s="91" t="str">
        <f t="shared" si="4"/>
        <v/>
      </c>
    </row>
    <row r="46" spans="1:7" x14ac:dyDescent="0.2">
      <c r="A46" s="446" t="s">
        <v>77</v>
      </c>
      <c r="B46" s="447" t="str">
        <f t="shared" si="2"/>
        <v/>
      </c>
      <c r="C46" s="89"/>
      <c r="D46" s="68"/>
      <c r="E46" s="90">
        <f t="shared" si="3"/>
        <v>0</v>
      </c>
      <c r="F46" s="68"/>
      <c r="G46" s="91" t="str">
        <f t="shared" si="4"/>
        <v/>
      </c>
    </row>
    <row r="47" spans="1:7" x14ac:dyDescent="0.2">
      <c r="A47" s="446" t="s">
        <v>78</v>
      </c>
      <c r="B47" s="447" t="str">
        <f t="shared" si="2"/>
        <v/>
      </c>
      <c r="C47" s="89"/>
      <c r="D47" s="68"/>
      <c r="E47" s="90">
        <f t="shared" si="3"/>
        <v>0</v>
      </c>
      <c r="F47" s="68"/>
      <c r="G47" s="91" t="str">
        <f t="shared" si="4"/>
        <v/>
      </c>
    </row>
    <row r="48" spans="1:7" x14ac:dyDescent="0.2">
      <c r="A48" s="446" t="s">
        <v>79</v>
      </c>
      <c r="B48" s="447" t="str">
        <f t="shared" si="2"/>
        <v/>
      </c>
      <c r="C48" s="89"/>
      <c r="D48" s="68"/>
      <c r="E48" s="90">
        <f t="shared" si="3"/>
        <v>0</v>
      </c>
      <c r="F48" s="68"/>
      <c r="G48" s="91" t="str">
        <f t="shared" si="4"/>
        <v/>
      </c>
    </row>
    <row r="49" spans="1:7" x14ac:dyDescent="0.2">
      <c r="A49" s="446" t="s">
        <v>80</v>
      </c>
      <c r="B49" s="447" t="str">
        <f t="shared" si="2"/>
        <v/>
      </c>
      <c r="C49" s="89"/>
      <c r="D49" s="68"/>
      <c r="E49" s="90">
        <f t="shared" si="3"/>
        <v>0</v>
      </c>
      <c r="F49" s="68"/>
      <c r="G49" s="91" t="str">
        <f t="shared" si="4"/>
        <v/>
      </c>
    </row>
    <row r="50" spans="1:7" x14ac:dyDescent="0.2">
      <c r="A50" s="446" t="s">
        <v>81</v>
      </c>
      <c r="B50" s="447" t="str">
        <f t="shared" si="2"/>
        <v/>
      </c>
      <c r="C50" s="89"/>
      <c r="D50" s="68"/>
      <c r="E50" s="90">
        <f t="shared" si="3"/>
        <v>0</v>
      </c>
      <c r="F50" s="68"/>
      <c r="G50" s="91" t="str">
        <f t="shared" si="4"/>
        <v/>
      </c>
    </row>
    <row r="51" spans="1:7" x14ac:dyDescent="0.2">
      <c r="A51" s="446" t="s">
        <v>82</v>
      </c>
      <c r="B51" s="447" t="str">
        <f t="shared" si="2"/>
        <v/>
      </c>
      <c r="C51" s="89"/>
      <c r="D51" s="68"/>
      <c r="E51" s="90">
        <f t="shared" si="3"/>
        <v>0</v>
      </c>
      <c r="F51" s="68"/>
      <c r="G51" s="91" t="str">
        <f t="shared" si="4"/>
        <v/>
      </c>
    </row>
    <row r="52" spans="1:7" x14ac:dyDescent="0.2">
      <c r="A52" s="446" t="s">
        <v>83</v>
      </c>
      <c r="B52" s="447" t="str">
        <f t="shared" si="2"/>
        <v/>
      </c>
      <c r="C52" s="89"/>
      <c r="D52" s="68"/>
      <c r="E52" s="90">
        <f t="shared" si="3"/>
        <v>0</v>
      </c>
      <c r="F52" s="68"/>
      <c r="G52" s="91" t="str">
        <f t="shared" si="4"/>
        <v/>
      </c>
    </row>
    <row r="53" spans="1:7" x14ac:dyDescent="0.2">
      <c r="A53" s="446" t="s">
        <v>84</v>
      </c>
      <c r="B53" s="447" t="str">
        <f t="shared" si="2"/>
        <v/>
      </c>
      <c r="C53" s="89"/>
      <c r="D53" s="68"/>
      <c r="E53" s="90">
        <f t="shared" si="3"/>
        <v>0</v>
      </c>
      <c r="F53" s="68"/>
      <c r="G53" s="91" t="str">
        <f t="shared" si="4"/>
        <v/>
      </c>
    </row>
    <row r="54" spans="1:7" x14ac:dyDescent="0.2">
      <c r="A54" s="446" t="s">
        <v>85</v>
      </c>
      <c r="B54" s="447" t="str">
        <f t="shared" si="2"/>
        <v/>
      </c>
      <c r="C54" s="89"/>
      <c r="D54" s="68"/>
      <c r="E54" s="90">
        <f t="shared" si="3"/>
        <v>0</v>
      </c>
      <c r="F54" s="68"/>
      <c r="G54" s="91" t="str">
        <f t="shared" si="4"/>
        <v/>
      </c>
    </row>
    <row r="55" spans="1:7" x14ac:dyDescent="0.2">
      <c r="A55" s="446" t="s">
        <v>86</v>
      </c>
      <c r="B55" s="447" t="str">
        <f t="shared" si="2"/>
        <v/>
      </c>
      <c r="C55" s="89"/>
      <c r="D55" s="68"/>
      <c r="E55" s="90">
        <f t="shared" si="3"/>
        <v>0</v>
      </c>
      <c r="F55" s="68"/>
      <c r="G55" s="91" t="str">
        <f t="shared" si="4"/>
        <v/>
      </c>
    </row>
    <row r="56" spans="1:7" x14ac:dyDescent="0.2">
      <c r="A56" s="446" t="s">
        <v>87</v>
      </c>
      <c r="B56" s="447" t="str">
        <f t="shared" si="2"/>
        <v/>
      </c>
      <c r="C56" s="89"/>
      <c r="D56" s="68"/>
      <c r="E56" s="90">
        <f t="shared" si="3"/>
        <v>0</v>
      </c>
      <c r="F56" s="68"/>
      <c r="G56" s="91" t="str">
        <f t="shared" si="4"/>
        <v/>
      </c>
    </row>
    <row r="57" spans="1:7" x14ac:dyDescent="0.2">
      <c r="A57" s="446" t="s">
        <v>88</v>
      </c>
      <c r="B57" s="447" t="str">
        <f t="shared" si="2"/>
        <v/>
      </c>
      <c r="C57" s="89"/>
      <c r="D57" s="68"/>
      <c r="E57" s="90">
        <f t="shared" si="3"/>
        <v>0</v>
      </c>
      <c r="F57" s="68"/>
      <c r="G57" s="91" t="str">
        <f t="shared" si="4"/>
        <v/>
      </c>
    </row>
    <row r="58" spans="1:7" x14ac:dyDescent="0.2">
      <c r="A58" s="446" t="s">
        <v>89</v>
      </c>
      <c r="B58" s="447" t="str">
        <f t="shared" si="2"/>
        <v/>
      </c>
      <c r="C58" s="89"/>
      <c r="D58" s="68"/>
      <c r="E58" s="90">
        <f t="shared" si="3"/>
        <v>0</v>
      </c>
      <c r="F58" s="68"/>
      <c r="G58" s="91" t="str">
        <f t="shared" si="4"/>
        <v/>
      </c>
    </row>
    <row r="59" spans="1:7" x14ac:dyDescent="0.2">
      <c r="A59" s="446" t="s">
        <v>90</v>
      </c>
      <c r="B59" s="447" t="str">
        <f t="shared" si="2"/>
        <v/>
      </c>
      <c r="C59" s="89"/>
      <c r="D59" s="68"/>
      <c r="E59" s="90">
        <f t="shared" si="3"/>
        <v>0</v>
      </c>
      <c r="F59" s="68"/>
      <c r="G59" s="91" t="str">
        <f t="shared" si="4"/>
        <v/>
      </c>
    </row>
    <row r="60" spans="1:7" x14ac:dyDescent="0.2">
      <c r="A60" s="446" t="s">
        <v>91</v>
      </c>
      <c r="B60" s="447" t="str">
        <f t="shared" si="2"/>
        <v/>
      </c>
      <c r="C60" s="89"/>
      <c r="D60" s="68"/>
      <c r="E60" s="90">
        <f t="shared" si="3"/>
        <v>0</v>
      </c>
      <c r="F60" s="68"/>
      <c r="G60" s="91" t="str">
        <f t="shared" si="4"/>
        <v/>
      </c>
    </row>
    <row r="61" spans="1:7" x14ac:dyDescent="0.2">
      <c r="A61" s="446" t="s">
        <v>92</v>
      </c>
      <c r="B61" s="447" t="str">
        <f t="shared" si="2"/>
        <v/>
      </c>
      <c r="C61" s="89"/>
      <c r="D61" s="68"/>
      <c r="E61" s="90">
        <f t="shared" si="3"/>
        <v>0</v>
      </c>
      <c r="F61" s="68"/>
      <c r="G61" s="91" t="str">
        <f t="shared" si="4"/>
        <v/>
      </c>
    </row>
    <row r="62" spans="1:7" x14ac:dyDescent="0.2">
      <c r="A62" s="446" t="s">
        <v>93</v>
      </c>
      <c r="B62" s="447" t="str">
        <f t="shared" si="2"/>
        <v/>
      </c>
      <c r="C62" s="89"/>
      <c r="D62" s="68"/>
      <c r="E62" s="90">
        <f t="shared" si="3"/>
        <v>0</v>
      </c>
      <c r="F62" s="68"/>
      <c r="G62" s="91" t="str">
        <f t="shared" si="4"/>
        <v/>
      </c>
    </row>
    <row r="63" spans="1:7" x14ac:dyDescent="0.2">
      <c r="A63" s="446" t="s">
        <v>94</v>
      </c>
      <c r="B63" s="447" t="str">
        <f t="shared" si="2"/>
        <v/>
      </c>
      <c r="C63" s="89"/>
      <c r="D63" s="68"/>
      <c r="E63" s="90">
        <f t="shared" si="3"/>
        <v>0</v>
      </c>
      <c r="F63" s="68"/>
      <c r="G63" s="91" t="str">
        <f t="shared" si="4"/>
        <v/>
      </c>
    </row>
    <row r="64" spans="1:7" x14ac:dyDescent="0.2">
      <c r="A64" s="446" t="s">
        <v>95</v>
      </c>
      <c r="B64" s="447" t="str">
        <f t="shared" si="2"/>
        <v/>
      </c>
      <c r="C64" s="89"/>
      <c r="D64" s="68"/>
      <c r="E64" s="90">
        <f t="shared" si="3"/>
        <v>0</v>
      </c>
      <c r="F64" s="68"/>
      <c r="G64" s="91" t="str">
        <f t="shared" si="4"/>
        <v/>
      </c>
    </row>
    <row r="65" spans="1:7" x14ac:dyDescent="0.2">
      <c r="A65" s="446" t="s">
        <v>96</v>
      </c>
      <c r="B65" s="447" t="str">
        <f t="shared" si="2"/>
        <v/>
      </c>
      <c r="C65" s="89"/>
      <c r="D65" s="68"/>
      <c r="E65" s="90">
        <f t="shared" si="3"/>
        <v>0</v>
      </c>
      <c r="F65" s="68"/>
      <c r="G65" s="91" t="str">
        <f t="shared" si="4"/>
        <v/>
      </c>
    </row>
    <row r="66" spans="1:7" x14ac:dyDescent="0.2">
      <c r="A66" s="446" t="s">
        <v>97</v>
      </c>
      <c r="B66" s="447" t="str">
        <f t="shared" si="2"/>
        <v/>
      </c>
      <c r="C66" s="89"/>
      <c r="D66" s="68"/>
      <c r="E66" s="90">
        <f t="shared" si="3"/>
        <v>0</v>
      </c>
      <c r="F66" s="68"/>
      <c r="G66" s="91" t="str">
        <f t="shared" si="4"/>
        <v/>
      </c>
    </row>
    <row r="67" spans="1:7" x14ac:dyDescent="0.2">
      <c r="A67" s="446" t="s">
        <v>98</v>
      </c>
      <c r="B67" s="447" t="str">
        <f t="shared" si="2"/>
        <v/>
      </c>
      <c r="C67" s="89"/>
      <c r="D67" s="68"/>
      <c r="E67" s="90">
        <f t="shared" si="3"/>
        <v>0</v>
      </c>
      <c r="F67" s="68"/>
      <c r="G67" s="91" t="str">
        <f t="shared" si="4"/>
        <v/>
      </c>
    </row>
    <row r="68" spans="1:7" x14ac:dyDescent="0.2">
      <c r="A68" s="446" t="s">
        <v>99</v>
      </c>
      <c r="B68" s="447" t="str">
        <f t="shared" si="2"/>
        <v/>
      </c>
      <c r="C68" s="89"/>
      <c r="D68" s="68"/>
      <c r="E68" s="90">
        <f t="shared" si="3"/>
        <v>0</v>
      </c>
      <c r="F68" s="68"/>
      <c r="G68" s="91" t="str">
        <f t="shared" si="4"/>
        <v/>
      </c>
    </row>
    <row r="69" spans="1:7" x14ac:dyDescent="0.2">
      <c r="A69" s="446" t="s">
        <v>100</v>
      </c>
      <c r="B69" s="447" t="str">
        <f t="shared" si="2"/>
        <v/>
      </c>
      <c r="C69" s="89"/>
      <c r="D69" s="68"/>
      <c r="E69" s="90">
        <f t="shared" si="3"/>
        <v>0</v>
      </c>
      <c r="F69" s="68"/>
      <c r="G69" s="91" t="str">
        <f t="shared" si="4"/>
        <v/>
      </c>
    </row>
    <row r="70" spans="1:7" x14ac:dyDescent="0.2">
      <c r="A70" s="446" t="s">
        <v>101</v>
      </c>
      <c r="B70" s="447" t="str">
        <f>MID(C70,4,70)</f>
        <v/>
      </c>
      <c r="C70" s="89"/>
      <c r="D70" s="68"/>
      <c r="E70" s="90">
        <f t="shared" si="3"/>
        <v>0</v>
      </c>
      <c r="F70" s="68"/>
      <c r="G70" s="91" t="str">
        <f t="shared" si="4"/>
        <v/>
      </c>
    </row>
    <row r="71" spans="1:7" x14ac:dyDescent="0.2">
      <c r="A71" s="446" t="s">
        <v>102</v>
      </c>
      <c r="B71" s="447" t="str">
        <f t="shared" ref="B71:B96" si="5">MID(C71,4,70)</f>
        <v/>
      </c>
      <c r="C71" s="89"/>
      <c r="D71" s="68"/>
      <c r="E71" s="90">
        <f t="shared" si="3"/>
        <v>0</v>
      </c>
      <c r="F71" s="68"/>
      <c r="G71" s="91" t="str">
        <f t="shared" si="4"/>
        <v/>
      </c>
    </row>
    <row r="72" spans="1:7" x14ac:dyDescent="0.2">
      <c r="A72" s="446" t="s">
        <v>103</v>
      </c>
      <c r="B72" s="447" t="str">
        <f t="shared" si="5"/>
        <v/>
      </c>
      <c r="C72" s="89"/>
      <c r="D72" s="68"/>
      <c r="E72" s="90">
        <f t="shared" si="3"/>
        <v>0</v>
      </c>
      <c r="F72" s="68"/>
      <c r="G72" s="91" t="str">
        <f t="shared" si="4"/>
        <v/>
      </c>
    </row>
    <row r="73" spans="1:7" x14ac:dyDescent="0.2">
      <c r="A73" s="446" t="s">
        <v>104</v>
      </c>
      <c r="B73" s="447" t="str">
        <f t="shared" si="5"/>
        <v/>
      </c>
      <c r="C73" s="89"/>
      <c r="D73" s="68"/>
      <c r="E73" s="90">
        <f t="shared" si="3"/>
        <v>0</v>
      </c>
      <c r="F73" s="68"/>
      <c r="G73" s="91" t="str">
        <f t="shared" si="4"/>
        <v/>
      </c>
    </row>
    <row r="74" spans="1:7" x14ac:dyDescent="0.2">
      <c r="A74" s="446" t="s">
        <v>105</v>
      </c>
      <c r="B74" s="447" t="str">
        <f t="shared" si="5"/>
        <v/>
      </c>
      <c r="C74" s="89"/>
      <c r="D74" s="68"/>
      <c r="E74" s="90">
        <f t="shared" si="3"/>
        <v>0</v>
      </c>
      <c r="F74" s="68"/>
      <c r="G74" s="91" t="str">
        <f t="shared" si="4"/>
        <v/>
      </c>
    </row>
    <row r="75" spans="1:7" x14ac:dyDescent="0.2">
      <c r="A75" s="446" t="s">
        <v>106</v>
      </c>
      <c r="B75" s="447" t="str">
        <f t="shared" si="5"/>
        <v/>
      </c>
      <c r="C75" s="89"/>
      <c r="D75" s="68"/>
      <c r="E75" s="90">
        <f t="shared" si="3"/>
        <v>0</v>
      </c>
      <c r="F75" s="68"/>
      <c r="G75" s="91" t="str">
        <f t="shared" si="4"/>
        <v/>
      </c>
    </row>
    <row r="76" spans="1:7" x14ac:dyDescent="0.2">
      <c r="A76" s="446" t="s">
        <v>107</v>
      </c>
      <c r="B76" s="447" t="str">
        <f t="shared" si="5"/>
        <v/>
      </c>
      <c r="C76" s="89"/>
      <c r="D76" s="68"/>
      <c r="E76" s="90">
        <f t="shared" si="3"/>
        <v>0</v>
      </c>
      <c r="F76" s="68"/>
      <c r="G76" s="91" t="str">
        <f t="shared" si="4"/>
        <v/>
      </c>
    </row>
    <row r="77" spans="1:7" x14ac:dyDescent="0.2">
      <c r="A77" s="446" t="s">
        <v>108</v>
      </c>
      <c r="B77" s="447" t="str">
        <f t="shared" si="5"/>
        <v/>
      </c>
      <c r="C77" s="89"/>
      <c r="D77" s="68"/>
      <c r="E77" s="90">
        <f t="shared" si="3"/>
        <v>0</v>
      </c>
      <c r="F77" s="68"/>
      <c r="G77" s="91" t="str">
        <f t="shared" si="4"/>
        <v/>
      </c>
    </row>
    <row r="78" spans="1:7" x14ac:dyDescent="0.2">
      <c r="A78" s="446" t="s">
        <v>109</v>
      </c>
      <c r="B78" s="447" t="str">
        <f t="shared" si="5"/>
        <v/>
      </c>
      <c r="C78" s="89"/>
      <c r="D78" s="68"/>
      <c r="E78" s="90">
        <f t="shared" si="3"/>
        <v>0</v>
      </c>
      <c r="F78" s="68"/>
      <c r="G78" s="91" t="str">
        <f t="shared" si="4"/>
        <v/>
      </c>
    </row>
    <row r="79" spans="1:7" x14ac:dyDescent="0.2">
      <c r="A79" s="446" t="s">
        <v>110</v>
      </c>
      <c r="B79" s="447" t="str">
        <f t="shared" si="5"/>
        <v/>
      </c>
      <c r="C79" s="89"/>
      <c r="D79" s="72"/>
      <c r="E79" s="90">
        <f t="shared" si="3"/>
        <v>0</v>
      </c>
      <c r="F79" s="72"/>
      <c r="G79" s="91" t="str">
        <f t="shared" si="4"/>
        <v/>
      </c>
    </row>
    <row r="80" spans="1:7" x14ac:dyDescent="0.2">
      <c r="A80" s="446" t="s">
        <v>111</v>
      </c>
      <c r="B80" s="447" t="str">
        <f t="shared" si="5"/>
        <v/>
      </c>
      <c r="C80" s="89"/>
      <c r="D80" s="72"/>
      <c r="E80" s="90">
        <f t="shared" si="3"/>
        <v>0</v>
      </c>
      <c r="F80" s="72"/>
      <c r="G80" s="91" t="str">
        <f t="shared" si="4"/>
        <v/>
      </c>
    </row>
    <row r="81" spans="1:7" x14ac:dyDescent="0.2">
      <c r="A81" s="446" t="s">
        <v>112</v>
      </c>
      <c r="B81" s="447" t="str">
        <f t="shared" si="5"/>
        <v/>
      </c>
      <c r="C81" s="89"/>
      <c r="D81" s="72"/>
      <c r="E81" s="90">
        <f t="shared" si="3"/>
        <v>0</v>
      </c>
      <c r="F81" s="72"/>
      <c r="G81" s="91" t="str">
        <f t="shared" si="4"/>
        <v/>
      </c>
    </row>
    <row r="82" spans="1:7" x14ac:dyDescent="0.2">
      <c r="A82" s="446" t="s">
        <v>113</v>
      </c>
      <c r="B82" s="447" t="str">
        <f t="shared" si="5"/>
        <v/>
      </c>
      <c r="C82" s="89"/>
      <c r="D82" s="72"/>
      <c r="E82" s="90">
        <f t="shared" si="3"/>
        <v>0</v>
      </c>
      <c r="F82" s="72"/>
      <c r="G82" s="91" t="str">
        <f t="shared" si="4"/>
        <v/>
      </c>
    </row>
    <row r="83" spans="1:7" x14ac:dyDescent="0.2">
      <c r="A83" s="446" t="s">
        <v>114</v>
      </c>
      <c r="B83" s="447" t="str">
        <f t="shared" si="5"/>
        <v/>
      </c>
      <c r="C83" s="89"/>
      <c r="D83" s="72"/>
      <c r="E83" s="90">
        <f t="shared" si="3"/>
        <v>0</v>
      </c>
      <c r="F83" s="72"/>
      <c r="G83" s="91" t="str">
        <f t="shared" si="4"/>
        <v/>
      </c>
    </row>
    <row r="84" spans="1:7" x14ac:dyDescent="0.2">
      <c r="A84" s="446" t="s">
        <v>115</v>
      </c>
      <c r="B84" s="447" t="str">
        <f t="shared" si="5"/>
        <v/>
      </c>
      <c r="C84" s="89"/>
      <c r="D84" s="72"/>
      <c r="E84" s="90">
        <f t="shared" si="3"/>
        <v>0</v>
      </c>
      <c r="F84" s="72"/>
      <c r="G84" s="91" t="str">
        <f t="shared" si="4"/>
        <v/>
      </c>
    </row>
    <row r="85" spans="1:7" x14ac:dyDescent="0.2">
      <c r="A85" s="446" t="s">
        <v>116</v>
      </c>
      <c r="B85" s="447" t="str">
        <f t="shared" si="5"/>
        <v/>
      </c>
      <c r="C85" s="89"/>
      <c r="D85" s="72"/>
      <c r="E85" s="90">
        <f t="shared" si="3"/>
        <v>0</v>
      </c>
      <c r="F85" s="72"/>
      <c r="G85" s="91" t="str">
        <f t="shared" si="4"/>
        <v/>
      </c>
    </row>
    <row r="86" spans="1:7" x14ac:dyDescent="0.2">
      <c r="A86" s="446" t="s">
        <v>117</v>
      </c>
      <c r="B86" s="447" t="str">
        <f t="shared" si="5"/>
        <v/>
      </c>
      <c r="C86" s="89"/>
      <c r="D86" s="72"/>
      <c r="E86" s="90">
        <f t="shared" si="3"/>
        <v>0</v>
      </c>
      <c r="F86" s="72"/>
      <c r="G86" s="91" t="str">
        <f t="shared" si="4"/>
        <v/>
      </c>
    </row>
    <row r="87" spans="1:7" x14ac:dyDescent="0.2">
      <c r="A87" s="446" t="s">
        <v>118</v>
      </c>
      <c r="B87" s="447" t="str">
        <f t="shared" si="5"/>
        <v/>
      </c>
      <c r="C87" s="89"/>
      <c r="D87" s="72"/>
      <c r="E87" s="90">
        <f t="shared" si="3"/>
        <v>0</v>
      </c>
      <c r="F87" s="72"/>
      <c r="G87" s="91" t="str">
        <f t="shared" si="4"/>
        <v/>
      </c>
    </row>
    <row r="88" spans="1:7" x14ac:dyDescent="0.2">
      <c r="A88" s="446" t="s">
        <v>119</v>
      </c>
      <c r="B88" s="447" t="str">
        <f t="shared" si="5"/>
        <v/>
      </c>
      <c r="C88" s="89"/>
      <c r="D88" s="72"/>
      <c r="E88" s="90">
        <f t="shared" si="3"/>
        <v>0</v>
      </c>
      <c r="F88" s="72"/>
      <c r="G88" s="91" t="str">
        <f t="shared" si="4"/>
        <v/>
      </c>
    </row>
    <row r="89" spans="1:7" x14ac:dyDescent="0.2">
      <c r="A89" s="446" t="s">
        <v>120</v>
      </c>
      <c r="B89" s="447" t="str">
        <f t="shared" si="5"/>
        <v/>
      </c>
      <c r="C89" s="89"/>
      <c r="D89" s="72"/>
      <c r="E89" s="90">
        <f t="shared" si="3"/>
        <v>0</v>
      </c>
      <c r="F89" s="72"/>
      <c r="G89" s="91" t="str">
        <f t="shared" si="4"/>
        <v/>
      </c>
    </row>
    <row r="90" spans="1:7" x14ac:dyDescent="0.2">
      <c r="A90" s="446" t="s">
        <v>121</v>
      </c>
      <c r="B90" s="447" t="str">
        <f t="shared" si="5"/>
        <v/>
      </c>
      <c r="C90" s="89"/>
      <c r="D90" s="72"/>
      <c r="E90" s="90">
        <f t="shared" ref="E90:E96" si="6">D90/$D$97</f>
        <v>0</v>
      </c>
      <c r="F90" s="72"/>
      <c r="G90" s="91" t="str">
        <f t="shared" si="4"/>
        <v/>
      </c>
    </row>
    <row r="91" spans="1:7" x14ac:dyDescent="0.2">
      <c r="A91" s="446" t="s">
        <v>122</v>
      </c>
      <c r="B91" s="447" t="str">
        <f t="shared" si="5"/>
        <v/>
      </c>
      <c r="C91" s="89"/>
      <c r="D91" s="72"/>
      <c r="E91" s="90">
        <f t="shared" si="6"/>
        <v>0</v>
      </c>
      <c r="F91" s="72"/>
      <c r="G91" s="91" t="str">
        <f t="shared" ref="G91:G96" si="7">IFERROR(F91/D91,"")</f>
        <v/>
      </c>
    </row>
    <row r="92" spans="1:7" x14ac:dyDescent="0.2">
      <c r="A92" s="446" t="s">
        <v>123</v>
      </c>
      <c r="B92" s="447" t="str">
        <f t="shared" si="5"/>
        <v/>
      </c>
      <c r="C92" s="89"/>
      <c r="D92" s="72"/>
      <c r="E92" s="90">
        <f t="shared" si="6"/>
        <v>0</v>
      </c>
      <c r="F92" s="72"/>
      <c r="G92" s="91" t="str">
        <f t="shared" si="7"/>
        <v/>
      </c>
    </row>
    <row r="93" spans="1:7" x14ac:dyDescent="0.2">
      <c r="A93" s="446" t="s">
        <v>124</v>
      </c>
      <c r="B93" s="447" t="str">
        <f t="shared" si="5"/>
        <v/>
      </c>
      <c r="C93" s="89"/>
      <c r="D93" s="72"/>
      <c r="E93" s="90">
        <f t="shared" si="6"/>
        <v>0</v>
      </c>
      <c r="F93" s="72"/>
      <c r="G93" s="91" t="str">
        <f t="shared" si="7"/>
        <v/>
      </c>
    </row>
    <row r="94" spans="1:7" x14ac:dyDescent="0.2">
      <c r="A94" s="446" t="s">
        <v>125</v>
      </c>
      <c r="B94" s="447" t="str">
        <f t="shared" si="5"/>
        <v/>
      </c>
      <c r="C94" s="89"/>
      <c r="D94" s="72"/>
      <c r="E94" s="90">
        <f t="shared" si="6"/>
        <v>0</v>
      </c>
      <c r="F94" s="72"/>
      <c r="G94" s="91" t="str">
        <f t="shared" si="7"/>
        <v/>
      </c>
    </row>
    <row r="95" spans="1:7" x14ac:dyDescent="0.2">
      <c r="A95" s="446" t="s">
        <v>126</v>
      </c>
      <c r="B95" s="447" t="str">
        <f t="shared" si="5"/>
        <v/>
      </c>
      <c r="C95" s="89"/>
      <c r="D95" s="72"/>
      <c r="E95" s="90">
        <f t="shared" si="6"/>
        <v>0</v>
      </c>
      <c r="F95" s="72"/>
      <c r="G95" s="91" t="str">
        <f t="shared" si="7"/>
        <v/>
      </c>
    </row>
    <row r="96" spans="1:7" ht="15" thickBot="1" x14ac:dyDescent="0.25">
      <c r="A96" s="455" t="s">
        <v>127</v>
      </c>
      <c r="B96" s="456" t="str">
        <f t="shared" si="5"/>
        <v/>
      </c>
      <c r="C96" s="92"/>
      <c r="D96" s="74"/>
      <c r="E96" s="93">
        <f t="shared" si="6"/>
        <v>0</v>
      </c>
      <c r="F96" s="74"/>
      <c r="G96" s="94" t="str">
        <f t="shared" si="7"/>
        <v/>
      </c>
    </row>
    <row r="97" spans="1:9" ht="16.5" thickTop="1" thickBot="1" x14ac:dyDescent="0.3">
      <c r="A97" s="457" t="s">
        <v>53</v>
      </c>
      <c r="B97" s="458"/>
      <c r="C97" s="95">
        <f>SUM(C25:C96)</f>
        <v>263</v>
      </c>
      <c r="D97" s="96">
        <f>SUM(D25:D96)</f>
        <v>2216807520</v>
      </c>
      <c r="E97" s="97">
        <f>SUM(E25:E96)</f>
        <v>1</v>
      </c>
      <c r="F97" s="96">
        <f>SUM(F25:F96)</f>
        <v>1003107453</v>
      </c>
      <c r="G97" s="78">
        <f>IFERROR(F97/D97,"")</f>
        <v>0.45250092484348842</v>
      </c>
    </row>
    <row r="98" spans="1:9" ht="15.75" thickTop="1" thickBot="1" x14ac:dyDescent="0.25">
      <c r="A98" s="460" t="s">
        <v>128</v>
      </c>
      <c r="B98" s="460"/>
      <c r="C98" s="460"/>
      <c r="D98" s="460"/>
      <c r="E98" s="460"/>
      <c r="F98" s="460"/>
      <c r="G98" s="460"/>
      <c r="H98" s="79"/>
    </row>
    <row r="99" spans="1:9" ht="15.75" thickTop="1" thickBot="1" x14ac:dyDescent="0.25">
      <c r="A99" s="54"/>
      <c r="B99" s="54"/>
      <c r="C99" s="54"/>
      <c r="D99" s="54"/>
      <c r="E99" s="98"/>
      <c r="F99" s="98"/>
      <c r="G99" s="54"/>
    </row>
    <row r="100" spans="1:9" ht="33" customHeight="1" thickTop="1" thickBot="1" x14ac:dyDescent="0.3">
      <c r="A100" s="477" t="s">
        <v>590</v>
      </c>
      <c r="B100" s="477"/>
      <c r="C100" s="478"/>
      <c r="D100" s="98"/>
      <c r="E100" s="493" t="s">
        <v>629</v>
      </c>
      <c r="F100" s="494"/>
      <c r="G100" s="497" t="s">
        <v>135</v>
      </c>
      <c r="I100" s="79"/>
    </row>
    <row r="101" spans="1:9" ht="40.5" customHeight="1" thickTop="1" x14ac:dyDescent="0.2">
      <c r="A101" s="99" t="s">
        <v>129</v>
      </c>
      <c r="B101" s="100" t="s">
        <v>136</v>
      </c>
      <c r="C101" s="101" t="s">
        <v>130</v>
      </c>
      <c r="D101" s="98"/>
      <c r="E101" s="495"/>
      <c r="F101" s="496"/>
      <c r="G101" s="498"/>
      <c r="I101" s="79"/>
    </row>
    <row r="102" spans="1:9" x14ac:dyDescent="0.2">
      <c r="A102" s="102" t="s">
        <v>131</v>
      </c>
      <c r="B102" s="72">
        <v>350000000</v>
      </c>
      <c r="C102" s="103">
        <v>248900000</v>
      </c>
      <c r="D102" s="98"/>
      <c r="E102" s="479" t="s">
        <v>137</v>
      </c>
      <c r="F102" s="480"/>
      <c r="G102" s="104">
        <v>250000000</v>
      </c>
    </row>
    <row r="103" spans="1:9" x14ac:dyDescent="0.2">
      <c r="A103" s="102" t="s">
        <v>132</v>
      </c>
      <c r="B103" s="72">
        <v>130000000</v>
      </c>
      <c r="C103" s="103">
        <v>10034000</v>
      </c>
      <c r="D103" s="98"/>
      <c r="E103" s="479" t="s">
        <v>138</v>
      </c>
      <c r="F103" s="480"/>
      <c r="G103" s="104">
        <v>183473000</v>
      </c>
    </row>
    <row r="104" spans="1:9" x14ac:dyDescent="0.2">
      <c r="A104" s="105" t="s">
        <v>133</v>
      </c>
      <c r="B104" s="74"/>
      <c r="C104" s="106"/>
      <c r="D104" s="98"/>
      <c r="E104" s="479" t="s">
        <v>586</v>
      </c>
      <c r="F104" s="480"/>
      <c r="G104" s="104">
        <v>0</v>
      </c>
    </row>
    <row r="105" spans="1:9" ht="15" thickBot="1" x14ac:dyDescent="0.25">
      <c r="A105" s="107" t="s">
        <v>134</v>
      </c>
      <c r="B105" s="76"/>
      <c r="C105" s="108"/>
      <c r="D105" s="98"/>
      <c r="E105" s="479" t="s">
        <v>587</v>
      </c>
      <c r="F105" s="480"/>
      <c r="G105" s="104">
        <v>0</v>
      </c>
    </row>
    <row r="106" spans="1:9" ht="16.5" thickTop="1" thickBot="1" x14ac:dyDescent="0.3">
      <c r="A106" s="109" t="s">
        <v>53</v>
      </c>
      <c r="B106" s="110">
        <f>SUM(B102:B105)</f>
        <v>480000000</v>
      </c>
      <c r="C106" s="110">
        <f>SUM(C102:C105)</f>
        <v>258934000</v>
      </c>
      <c r="D106" s="98"/>
      <c r="E106" s="479" t="s">
        <v>588</v>
      </c>
      <c r="F106" s="480"/>
      <c r="G106" s="104">
        <v>0</v>
      </c>
    </row>
    <row r="107" spans="1:9" ht="15.75" thickTop="1" thickBot="1" x14ac:dyDescent="0.25">
      <c r="A107" s="54"/>
      <c r="B107" s="54"/>
      <c r="C107" s="54"/>
      <c r="D107" s="54"/>
      <c r="E107" s="479" t="s">
        <v>581</v>
      </c>
      <c r="F107" s="480"/>
      <c r="G107" s="104">
        <v>0</v>
      </c>
    </row>
    <row r="108" spans="1:9" ht="28.5" customHeight="1" thickTop="1" thickBot="1" x14ac:dyDescent="0.25">
      <c r="A108" s="474" t="s">
        <v>589</v>
      </c>
      <c r="B108" s="475"/>
      <c r="C108" s="476"/>
      <c r="D108" s="54"/>
      <c r="E108" s="479" t="s">
        <v>582</v>
      </c>
      <c r="F108" s="480"/>
      <c r="G108" s="104">
        <v>0</v>
      </c>
    </row>
    <row r="109" spans="1:9" ht="39" customHeight="1" thickTop="1" x14ac:dyDescent="0.2">
      <c r="A109" s="111" t="s">
        <v>129</v>
      </c>
      <c r="B109" s="112" t="s">
        <v>27</v>
      </c>
      <c r="C109" s="112" t="s">
        <v>130</v>
      </c>
      <c r="D109" s="54"/>
      <c r="E109" s="489" t="s">
        <v>583</v>
      </c>
      <c r="F109" s="490"/>
      <c r="G109" s="104">
        <v>3875000</v>
      </c>
    </row>
    <row r="110" spans="1:9" ht="16.5" customHeight="1" x14ac:dyDescent="0.2">
      <c r="A110" s="102" t="s">
        <v>131</v>
      </c>
      <c r="B110" s="72">
        <v>500000000</v>
      </c>
      <c r="C110" s="113">
        <v>300000000</v>
      </c>
      <c r="D110" s="54"/>
      <c r="E110" s="499" t="s">
        <v>584</v>
      </c>
      <c r="F110" s="500"/>
      <c r="G110" s="114">
        <v>0</v>
      </c>
    </row>
    <row r="111" spans="1:9" ht="15.75" thickBot="1" x14ac:dyDescent="0.25">
      <c r="A111" s="102" t="s">
        <v>132</v>
      </c>
      <c r="B111" s="72">
        <v>278960000</v>
      </c>
      <c r="C111" s="113">
        <v>217650000</v>
      </c>
      <c r="D111" s="54"/>
      <c r="E111" s="491" t="s">
        <v>585</v>
      </c>
      <c r="F111" s="492"/>
      <c r="G111" s="115">
        <f>SUM(G102:G110)</f>
        <v>437348000</v>
      </c>
    </row>
    <row r="112" spans="1:9" ht="15" thickTop="1" x14ac:dyDescent="0.2">
      <c r="A112" s="102" t="s">
        <v>133</v>
      </c>
      <c r="B112" s="72"/>
      <c r="C112" s="113"/>
      <c r="D112" s="54"/>
      <c r="E112" s="54"/>
      <c r="F112" s="54"/>
      <c r="G112" s="54"/>
    </row>
    <row r="113" spans="1:7" ht="15" thickBot="1" x14ac:dyDescent="0.25">
      <c r="A113" s="105" t="s">
        <v>134</v>
      </c>
      <c r="B113" s="74"/>
      <c r="C113" s="113"/>
      <c r="D113" s="54"/>
      <c r="E113" s="54"/>
      <c r="F113" s="54"/>
      <c r="G113" s="54"/>
    </row>
    <row r="114" spans="1:7" ht="16.5" thickTop="1" thickBot="1" x14ac:dyDescent="0.25">
      <c r="A114" s="116" t="s">
        <v>585</v>
      </c>
      <c r="B114" s="117">
        <f>SUM(B110:B113)</f>
        <v>778960000</v>
      </c>
      <c r="C114" s="118">
        <f>SUM(C110:C113)</f>
        <v>517650000</v>
      </c>
      <c r="D114" s="54"/>
      <c r="E114" s="54"/>
      <c r="F114" s="54"/>
      <c r="G114" s="54"/>
    </row>
    <row r="115" spans="1:7" ht="27.75" customHeight="1" thickTop="1" thickBot="1" x14ac:dyDescent="0.25">
      <c r="A115" s="54"/>
      <c r="B115" s="54"/>
      <c r="C115" s="54"/>
      <c r="D115" s="54"/>
      <c r="E115" s="54"/>
      <c r="F115" s="54"/>
      <c r="G115" s="54"/>
    </row>
    <row r="116" spans="1:7" ht="35.25" customHeight="1" thickTop="1" x14ac:dyDescent="0.2">
      <c r="A116" s="481" t="s">
        <v>594</v>
      </c>
      <c r="B116" s="482"/>
      <c r="C116" s="51" t="s">
        <v>595</v>
      </c>
      <c r="D116" s="45" t="s">
        <v>130</v>
      </c>
      <c r="E116" s="54"/>
      <c r="F116" s="54"/>
      <c r="G116" s="54"/>
    </row>
    <row r="117" spans="1:7" ht="24.75" customHeight="1" x14ac:dyDescent="0.2">
      <c r="A117" s="483" t="s">
        <v>596</v>
      </c>
      <c r="B117" s="484"/>
      <c r="C117" s="43">
        <f>D21</f>
        <v>2216807520</v>
      </c>
      <c r="D117" s="46">
        <f>F21</f>
        <v>1003107453</v>
      </c>
      <c r="E117" s="54"/>
      <c r="F117" s="54"/>
      <c r="G117" s="54"/>
    </row>
    <row r="118" spans="1:7" ht="38.25" customHeight="1" x14ac:dyDescent="0.2">
      <c r="A118" s="483" t="s">
        <v>591</v>
      </c>
      <c r="B118" s="484"/>
      <c r="C118" s="44">
        <f>B106</f>
        <v>480000000</v>
      </c>
      <c r="D118" s="47">
        <f>C106</f>
        <v>258934000</v>
      </c>
      <c r="E118" s="54"/>
      <c r="F118" s="54"/>
      <c r="G118" s="54"/>
    </row>
    <row r="119" spans="1:7" ht="43.5" customHeight="1" x14ac:dyDescent="0.2">
      <c r="A119" s="483" t="s">
        <v>597</v>
      </c>
      <c r="B119" s="484"/>
      <c r="C119" s="44">
        <f>G111</f>
        <v>437348000</v>
      </c>
      <c r="D119" s="47">
        <f>G111</f>
        <v>437348000</v>
      </c>
      <c r="E119" s="54"/>
      <c r="F119" s="54"/>
      <c r="G119" s="54"/>
    </row>
    <row r="120" spans="1:7" ht="33.75" customHeight="1" thickBot="1" x14ac:dyDescent="0.25">
      <c r="A120" s="485" t="s">
        <v>598</v>
      </c>
      <c r="B120" s="486"/>
      <c r="C120" s="119">
        <f>B114</f>
        <v>778960000</v>
      </c>
      <c r="D120" s="48">
        <f>C114</f>
        <v>517650000</v>
      </c>
      <c r="E120" s="54"/>
      <c r="F120" s="54"/>
      <c r="G120" s="54"/>
    </row>
    <row r="121" spans="1:7" ht="20.100000000000001" customHeight="1" thickTop="1" thickBot="1" x14ac:dyDescent="0.25">
      <c r="A121" s="487" t="s">
        <v>53</v>
      </c>
      <c r="B121" s="488"/>
      <c r="C121" s="49">
        <f>SUM(C117:C120)</f>
        <v>3913115520</v>
      </c>
      <c r="D121" s="50">
        <f>SUM(D117:D120)</f>
        <v>2217039453</v>
      </c>
      <c r="E121" s="54"/>
      <c r="F121" s="54"/>
      <c r="G121" s="54"/>
    </row>
    <row r="122" spans="1:7" ht="15" thickTop="1" x14ac:dyDescent="0.2">
      <c r="D122" s="54"/>
      <c r="E122" s="54"/>
      <c r="F122" s="54"/>
      <c r="G122" s="54"/>
    </row>
    <row r="123" spans="1:7" ht="15" thickBot="1" x14ac:dyDescent="0.25">
      <c r="A123" s="54"/>
      <c r="B123" s="54"/>
      <c r="C123" s="54"/>
      <c r="D123" s="54"/>
      <c r="E123" s="54"/>
      <c r="F123" s="54"/>
    </row>
    <row r="124" spans="1:7" s="54" customFormat="1" x14ac:dyDescent="0.2">
      <c r="A124" s="120" t="s">
        <v>139</v>
      </c>
      <c r="B124" s="462"/>
      <c r="C124" s="463"/>
      <c r="D124" s="463"/>
      <c r="E124" s="464"/>
    </row>
    <row r="125" spans="1:7" x14ac:dyDescent="0.2">
      <c r="A125" s="54"/>
      <c r="B125" s="465"/>
      <c r="C125" s="466"/>
      <c r="D125" s="466"/>
      <c r="E125" s="467"/>
      <c r="F125" s="54"/>
      <c r="G125" s="54"/>
    </row>
    <row r="126" spans="1:7" ht="15" thickBot="1" x14ac:dyDescent="0.25">
      <c r="A126" s="54"/>
      <c r="B126" s="468"/>
      <c r="C126" s="469"/>
      <c r="D126" s="469"/>
      <c r="E126" s="470"/>
      <c r="F126" s="54"/>
      <c r="G126" s="54"/>
    </row>
    <row r="127" spans="1:7" ht="15" thickBot="1" x14ac:dyDescent="0.25">
      <c r="A127" s="54" t="s">
        <v>140</v>
      </c>
      <c r="B127" s="471"/>
      <c r="C127" s="472"/>
      <c r="D127" s="472"/>
      <c r="E127" s="473"/>
      <c r="F127" s="54"/>
      <c r="G127" s="54"/>
    </row>
    <row r="128" spans="1:7" x14ac:dyDescent="0.2">
      <c r="A128" s="54"/>
      <c r="B128" s="54"/>
      <c r="C128" s="54"/>
      <c r="D128" s="54"/>
      <c r="E128" s="54"/>
      <c r="F128" s="54"/>
      <c r="G128" s="54"/>
    </row>
    <row r="129" spans="1:7" x14ac:dyDescent="0.2">
      <c r="A129" s="54"/>
      <c r="B129" s="54"/>
      <c r="C129" s="54"/>
      <c r="D129" s="54"/>
      <c r="E129" s="54"/>
      <c r="F129" s="54"/>
      <c r="G129" s="54"/>
    </row>
    <row r="130" spans="1:7" x14ac:dyDescent="0.2">
      <c r="A130" s="54"/>
      <c r="B130" s="54"/>
      <c r="C130" s="54"/>
      <c r="D130" s="54"/>
      <c r="E130" s="54"/>
      <c r="F130" s="54"/>
      <c r="G130" s="54"/>
    </row>
    <row r="131" spans="1:7" x14ac:dyDescent="0.2">
      <c r="A131" s="54"/>
      <c r="B131" s="54"/>
      <c r="C131" s="54"/>
      <c r="D131" s="54"/>
      <c r="E131" s="54"/>
      <c r="F131" s="54"/>
      <c r="G131" s="54"/>
    </row>
    <row r="132" spans="1:7" x14ac:dyDescent="0.2">
      <c r="A132" s="54"/>
      <c r="B132" s="54"/>
      <c r="C132" s="54"/>
      <c r="D132" s="54"/>
      <c r="E132" s="54"/>
      <c r="F132" s="54"/>
      <c r="G132" s="54"/>
    </row>
    <row r="133" spans="1:7" x14ac:dyDescent="0.2">
      <c r="A133" s="54"/>
      <c r="B133" s="54"/>
      <c r="C133" s="54"/>
      <c r="D133" s="54"/>
      <c r="E133" s="54"/>
      <c r="F133" s="54"/>
      <c r="G133" s="54"/>
    </row>
    <row r="134" spans="1:7" x14ac:dyDescent="0.2">
      <c r="A134" s="54"/>
      <c r="B134" s="54"/>
      <c r="C134" s="54"/>
      <c r="D134" s="54"/>
      <c r="E134" s="54"/>
      <c r="F134" s="54"/>
      <c r="G134" s="54"/>
    </row>
    <row r="135" spans="1:7" x14ac:dyDescent="0.2">
      <c r="A135" s="54"/>
      <c r="B135" s="54"/>
      <c r="C135" s="54"/>
      <c r="D135" s="54"/>
      <c r="E135" s="54"/>
      <c r="F135" s="54"/>
      <c r="G135" s="54"/>
    </row>
    <row r="136" spans="1:7" x14ac:dyDescent="0.2">
      <c r="A136" s="54"/>
      <c r="B136" s="54"/>
      <c r="C136" s="54"/>
      <c r="D136" s="54"/>
      <c r="E136" s="54"/>
      <c r="F136" s="54"/>
      <c r="G136" s="54"/>
    </row>
    <row r="137" spans="1:7" x14ac:dyDescent="0.2">
      <c r="A137" s="54"/>
      <c r="B137" s="54"/>
      <c r="C137" s="54"/>
      <c r="D137" s="54"/>
      <c r="E137" s="54"/>
      <c r="F137" s="54"/>
      <c r="G137" s="54"/>
    </row>
    <row r="138" spans="1:7" x14ac:dyDescent="0.2">
      <c r="A138" s="54"/>
      <c r="B138" s="54"/>
      <c r="C138" s="54"/>
      <c r="D138" s="54"/>
      <c r="E138" s="54"/>
      <c r="F138" s="54"/>
      <c r="G138" s="54"/>
    </row>
    <row r="139" spans="1:7" x14ac:dyDescent="0.2">
      <c r="A139" s="54"/>
      <c r="B139" s="54"/>
      <c r="C139" s="54"/>
      <c r="D139" s="54"/>
      <c r="E139" s="54"/>
      <c r="F139" s="54"/>
      <c r="G139" s="54"/>
    </row>
    <row r="140" spans="1:7" x14ac:dyDescent="0.2">
      <c r="A140" s="54"/>
      <c r="B140" s="54"/>
      <c r="C140" s="54"/>
      <c r="D140" s="54"/>
      <c r="E140" s="54"/>
      <c r="F140" s="54"/>
      <c r="G140" s="54"/>
    </row>
    <row r="141" spans="1:7" x14ac:dyDescent="0.2">
      <c r="A141" s="54"/>
      <c r="B141" s="54"/>
      <c r="C141" s="54"/>
      <c r="D141" s="54"/>
      <c r="E141" s="54"/>
      <c r="F141" s="54"/>
      <c r="G141" s="54"/>
    </row>
    <row r="142" spans="1:7" x14ac:dyDescent="0.2">
      <c r="A142" s="54"/>
      <c r="B142" s="54"/>
      <c r="C142" s="54"/>
      <c r="D142" s="54"/>
      <c r="E142" s="54"/>
      <c r="F142" s="54"/>
      <c r="G142" s="54"/>
    </row>
    <row r="143" spans="1:7" x14ac:dyDescent="0.2">
      <c r="A143" s="54"/>
      <c r="B143" s="54"/>
      <c r="C143" s="54"/>
      <c r="D143" s="54"/>
      <c r="E143" s="54"/>
      <c r="F143" s="54"/>
      <c r="G143" s="54"/>
    </row>
    <row r="144" spans="1:7" x14ac:dyDescent="0.2">
      <c r="A144" s="54"/>
      <c r="B144" s="54"/>
      <c r="C144" s="54"/>
      <c r="D144" s="54"/>
      <c r="E144" s="54"/>
      <c r="F144" s="54"/>
      <c r="G144" s="54"/>
    </row>
    <row r="145" spans="1:7" x14ac:dyDescent="0.2">
      <c r="A145" s="54"/>
      <c r="B145" s="54"/>
      <c r="C145" s="54"/>
      <c r="D145" s="54"/>
      <c r="E145" s="54"/>
      <c r="F145" s="54"/>
      <c r="G145" s="54"/>
    </row>
    <row r="146" spans="1:7" x14ac:dyDescent="0.2">
      <c r="A146" s="54"/>
      <c r="B146" s="54"/>
      <c r="C146" s="54"/>
      <c r="D146" s="54"/>
      <c r="E146" s="54"/>
      <c r="F146" s="54"/>
      <c r="G146" s="54"/>
    </row>
    <row r="147" spans="1:7" x14ac:dyDescent="0.2">
      <c r="A147" s="54"/>
      <c r="B147" s="54"/>
      <c r="C147" s="54"/>
      <c r="D147" s="54"/>
      <c r="E147" s="54"/>
      <c r="F147" s="54"/>
      <c r="G147" s="54"/>
    </row>
    <row r="148" spans="1:7" x14ac:dyDescent="0.2">
      <c r="A148" s="54"/>
      <c r="B148" s="54"/>
      <c r="C148" s="54"/>
      <c r="D148" s="54"/>
      <c r="E148" s="54"/>
      <c r="F148" s="54"/>
      <c r="G148" s="54"/>
    </row>
    <row r="149" spans="1:7" x14ac:dyDescent="0.2">
      <c r="A149" s="54"/>
      <c r="B149" s="54"/>
      <c r="C149" s="54"/>
      <c r="D149" s="54"/>
      <c r="E149" s="54"/>
      <c r="F149" s="54"/>
      <c r="G149" s="54"/>
    </row>
    <row r="150" spans="1:7" x14ac:dyDescent="0.2">
      <c r="A150" s="54"/>
      <c r="B150" s="54"/>
      <c r="C150" s="54"/>
      <c r="D150" s="54"/>
      <c r="E150" s="54"/>
      <c r="F150" s="54"/>
      <c r="G150" s="54"/>
    </row>
    <row r="151" spans="1:7" x14ac:dyDescent="0.2">
      <c r="A151" s="54"/>
      <c r="B151" s="54"/>
      <c r="C151" s="54"/>
      <c r="D151" s="54"/>
      <c r="E151" s="54"/>
      <c r="F151" s="54"/>
      <c r="G151" s="54"/>
    </row>
    <row r="152" spans="1:7" x14ac:dyDescent="0.2">
      <c r="A152" s="54"/>
      <c r="B152" s="54"/>
      <c r="C152" s="54"/>
      <c r="D152" s="54"/>
      <c r="E152" s="54"/>
      <c r="F152" s="54"/>
      <c r="G152" s="54"/>
    </row>
    <row r="153" spans="1:7" x14ac:dyDescent="0.2">
      <c r="A153" s="54"/>
      <c r="B153" s="54"/>
      <c r="C153" s="54"/>
      <c r="D153" s="54"/>
      <c r="E153" s="54"/>
      <c r="F153" s="54"/>
      <c r="G153" s="54"/>
    </row>
    <row r="154" spans="1:7" x14ac:dyDescent="0.2">
      <c r="A154" s="54"/>
      <c r="B154" s="54"/>
      <c r="C154" s="54"/>
      <c r="D154" s="54"/>
      <c r="E154" s="54"/>
      <c r="F154" s="54"/>
      <c r="G154" s="54"/>
    </row>
    <row r="155" spans="1:7" x14ac:dyDescent="0.2">
      <c r="A155" s="54"/>
      <c r="B155" s="54"/>
      <c r="C155" s="54"/>
      <c r="D155" s="54"/>
      <c r="E155" s="54"/>
      <c r="F155" s="54"/>
      <c r="G155" s="54"/>
    </row>
    <row r="156" spans="1:7" x14ac:dyDescent="0.2">
      <c r="A156" s="54"/>
      <c r="B156" s="54"/>
      <c r="C156" s="54"/>
      <c r="D156" s="54"/>
      <c r="E156" s="54"/>
      <c r="F156" s="54"/>
      <c r="G156" s="54"/>
    </row>
    <row r="157" spans="1:7" x14ac:dyDescent="0.2">
      <c r="A157" s="54"/>
      <c r="B157" s="54"/>
      <c r="C157" s="54"/>
      <c r="D157" s="54"/>
      <c r="E157" s="54"/>
      <c r="F157" s="54"/>
      <c r="G157" s="54"/>
    </row>
    <row r="158" spans="1:7" x14ac:dyDescent="0.2">
      <c r="A158" s="54"/>
      <c r="B158" s="54"/>
      <c r="C158" s="54"/>
      <c r="D158" s="54"/>
      <c r="E158" s="54"/>
      <c r="F158" s="54"/>
      <c r="G158" s="54"/>
    </row>
    <row r="159" spans="1:7" x14ac:dyDescent="0.2">
      <c r="A159" s="54"/>
      <c r="B159" s="54"/>
      <c r="C159" s="54"/>
      <c r="D159" s="54"/>
      <c r="E159" s="54"/>
      <c r="F159" s="54"/>
      <c r="G159" s="54"/>
    </row>
    <row r="160" spans="1:7" x14ac:dyDescent="0.2">
      <c r="A160" s="54"/>
      <c r="B160" s="54"/>
      <c r="C160" s="54"/>
      <c r="D160" s="54"/>
      <c r="E160" s="54"/>
      <c r="F160" s="54"/>
      <c r="G160" s="54"/>
    </row>
    <row r="161" spans="1:7" x14ac:dyDescent="0.2">
      <c r="A161" s="54"/>
      <c r="B161" s="54"/>
      <c r="C161" s="54"/>
      <c r="D161" s="54"/>
      <c r="E161" s="54"/>
      <c r="F161" s="54"/>
      <c r="G161" s="54"/>
    </row>
    <row r="162" spans="1:7" x14ac:dyDescent="0.2">
      <c r="A162" s="54"/>
      <c r="B162" s="54"/>
      <c r="C162" s="54"/>
      <c r="D162" s="54"/>
      <c r="E162" s="54"/>
      <c r="F162" s="54"/>
      <c r="G162" s="54"/>
    </row>
    <row r="163" spans="1:7" x14ac:dyDescent="0.2">
      <c r="A163" s="54"/>
      <c r="B163" s="54"/>
      <c r="C163" s="54"/>
      <c r="D163" s="54"/>
      <c r="E163" s="54"/>
      <c r="F163" s="54"/>
      <c r="G163" s="54"/>
    </row>
    <row r="164" spans="1:7" x14ac:dyDescent="0.2">
      <c r="A164" s="54"/>
      <c r="B164" s="54"/>
      <c r="C164" s="54"/>
      <c r="D164" s="54"/>
      <c r="E164" s="54"/>
      <c r="F164" s="54"/>
      <c r="G164" s="54"/>
    </row>
    <row r="165" spans="1:7" x14ac:dyDescent="0.2">
      <c r="A165" s="54"/>
      <c r="B165" s="54"/>
      <c r="C165" s="54"/>
      <c r="D165" s="54"/>
      <c r="E165" s="54"/>
      <c r="F165" s="54"/>
      <c r="G165" s="54"/>
    </row>
    <row r="166" spans="1:7" x14ac:dyDescent="0.2">
      <c r="A166" s="54"/>
      <c r="B166" s="54"/>
      <c r="C166" s="54"/>
      <c r="D166" s="54"/>
      <c r="E166" s="54"/>
      <c r="F166" s="54"/>
      <c r="G166" s="54"/>
    </row>
    <row r="167" spans="1:7" x14ac:dyDescent="0.2">
      <c r="A167" s="54"/>
      <c r="B167" s="54"/>
      <c r="C167" s="54"/>
      <c r="D167" s="54"/>
      <c r="E167" s="54"/>
      <c r="F167" s="54"/>
      <c r="G167" s="54"/>
    </row>
    <row r="168" spans="1:7" x14ac:dyDescent="0.2">
      <c r="A168" s="54"/>
      <c r="B168" s="54"/>
      <c r="C168" s="54"/>
      <c r="D168" s="54"/>
      <c r="E168" s="54"/>
      <c r="F168" s="54"/>
      <c r="G168" s="54"/>
    </row>
    <row r="169" spans="1:7" x14ac:dyDescent="0.2">
      <c r="A169" s="54"/>
      <c r="B169" s="54"/>
      <c r="C169" s="54"/>
      <c r="D169" s="54"/>
      <c r="E169" s="54"/>
      <c r="F169" s="54"/>
      <c r="G169" s="54"/>
    </row>
    <row r="170" spans="1:7" x14ac:dyDescent="0.2">
      <c r="A170" s="54"/>
      <c r="B170" s="54"/>
      <c r="C170" s="54"/>
      <c r="D170" s="54"/>
      <c r="E170" s="54"/>
      <c r="F170" s="54"/>
      <c r="G170" s="54"/>
    </row>
    <row r="171" spans="1:7" x14ac:dyDescent="0.2">
      <c r="A171" s="54"/>
      <c r="B171" s="54"/>
      <c r="C171" s="54"/>
      <c r="D171" s="54"/>
      <c r="E171" s="54"/>
      <c r="F171" s="54"/>
      <c r="G171" s="54"/>
    </row>
    <row r="172" spans="1:7" x14ac:dyDescent="0.2">
      <c r="A172" s="54"/>
      <c r="B172" s="54"/>
      <c r="C172" s="54"/>
      <c r="D172" s="54"/>
      <c r="E172" s="54"/>
      <c r="F172" s="54"/>
      <c r="G172" s="54"/>
    </row>
    <row r="173" spans="1:7" x14ac:dyDescent="0.2">
      <c r="A173" s="54"/>
      <c r="B173" s="54"/>
      <c r="C173" s="54"/>
      <c r="D173" s="54"/>
      <c r="E173" s="54"/>
      <c r="F173" s="54"/>
      <c r="G173" s="54"/>
    </row>
    <row r="174" spans="1:7" x14ac:dyDescent="0.2">
      <c r="A174" s="54"/>
      <c r="B174" s="54"/>
      <c r="C174" s="54"/>
      <c r="D174" s="54"/>
      <c r="E174" s="54"/>
      <c r="F174" s="54"/>
      <c r="G174" s="54"/>
    </row>
    <row r="175" spans="1:7" x14ac:dyDescent="0.2">
      <c r="A175" s="54"/>
      <c r="B175" s="54"/>
      <c r="C175" s="54"/>
      <c r="D175" s="54"/>
      <c r="E175" s="54"/>
      <c r="F175" s="54"/>
      <c r="G175" s="54"/>
    </row>
    <row r="176" spans="1:7" x14ac:dyDescent="0.2">
      <c r="A176" s="54"/>
      <c r="B176" s="54"/>
      <c r="C176" s="54"/>
      <c r="D176" s="54"/>
      <c r="E176" s="54"/>
      <c r="F176" s="54"/>
      <c r="G176" s="54"/>
    </row>
    <row r="177" spans="1:7" x14ac:dyDescent="0.2">
      <c r="A177" s="54"/>
      <c r="B177" s="54"/>
      <c r="C177" s="54"/>
      <c r="D177" s="54"/>
      <c r="E177" s="54"/>
      <c r="F177" s="54"/>
      <c r="G177" s="54"/>
    </row>
    <row r="178" spans="1:7" x14ac:dyDescent="0.2">
      <c r="A178" s="54"/>
      <c r="B178" s="54"/>
      <c r="C178" s="54"/>
      <c r="D178" s="54"/>
      <c r="E178" s="54"/>
      <c r="F178" s="54"/>
      <c r="G178" s="54"/>
    </row>
    <row r="179" spans="1:7" x14ac:dyDescent="0.2">
      <c r="A179" s="54"/>
      <c r="B179" s="54"/>
      <c r="C179" s="54"/>
      <c r="D179" s="54"/>
      <c r="E179" s="54"/>
      <c r="F179" s="54"/>
      <c r="G179" s="54"/>
    </row>
    <row r="180" spans="1:7" x14ac:dyDescent="0.2">
      <c r="A180" s="54"/>
      <c r="B180" s="54"/>
      <c r="C180" s="54"/>
      <c r="D180" s="54"/>
      <c r="E180" s="54"/>
      <c r="F180" s="54"/>
      <c r="G180" s="54"/>
    </row>
    <row r="181" spans="1:7" x14ac:dyDescent="0.2">
      <c r="A181" s="54"/>
      <c r="B181" s="54"/>
      <c r="C181" s="54"/>
      <c r="D181" s="54"/>
      <c r="E181" s="54"/>
      <c r="F181" s="54"/>
      <c r="G181" s="54"/>
    </row>
    <row r="182" spans="1:7" x14ac:dyDescent="0.2">
      <c r="A182" s="54"/>
      <c r="B182" s="54"/>
      <c r="C182" s="54"/>
      <c r="D182" s="54"/>
      <c r="E182" s="54"/>
      <c r="F182" s="54"/>
      <c r="G182" s="54"/>
    </row>
    <row r="183" spans="1:7" x14ac:dyDescent="0.2">
      <c r="A183" s="54"/>
      <c r="B183" s="54"/>
      <c r="C183" s="54"/>
      <c r="D183" s="54"/>
      <c r="E183" s="54"/>
      <c r="F183" s="54"/>
      <c r="G183" s="54"/>
    </row>
    <row r="184" spans="1:7" x14ac:dyDescent="0.2">
      <c r="A184" s="54"/>
      <c r="B184" s="54"/>
      <c r="C184" s="54"/>
      <c r="D184" s="54"/>
      <c r="E184" s="54"/>
      <c r="F184" s="54"/>
      <c r="G184" s="54"/>
    </row>
    <row r="185" spans="1:7" x14ac:dyDescent="0.2">
      <c r="A185" s="54"/>
      <c r="B185" s="54"/>
      <c r="C185" s="54"/>
      <c r="D185" s="54"/>
      <c r="E185" s="54"/>
      <c r="F185" s="54"/>
      <c r="G185" s="54"/>
    </row>
    <row r="186" spans="1:7" x14ac:dyDescent="0.2">
      <c r="A186" s="54"/>
      <c r="B186" s="54"/>
      <c r="C186" s="54"/>
      <c r="D186" s="54"/>
      <c r="E186" s="54"/>
      <c r="F186" s="54"/>
      <c r="G186" s="54"/>
    </row>
    <row r="187" spans="1:7" x14ac:dyDescent="0.2">
      <c r="A187" s="54"/>
      <c r="B187" s="54"/>
      <c r="C187" s="54"/>
      <c r="D187" s="54"/>
      <c r="E187" s="54"/>
      <c r="F187" s="54"/>
      <c r="G187" s="54"/>
    </row>
    <row r="188" spans="1:7" x14ac:dyDescent="0.2">
      <c r="A188" s="54"/>
      <c r="B188" s="54"/>
      <c r="C188" s="54"/>
      <c r="D188" s="54"/>
      <c r="E188" s="54"/>
      <c r="F188" s="54"/>
      <c r="G188" s="54"/>
    </row>
    <row r="189" spans="1:7" x14ac:dyDescent="0.2">
      <c r="A189" s="54"/>
      <c r="B189" s="54"/>
      <c r="C189" s="54"/>
      <c r="D189" s="54"/>
      <c r="E189" s="54"/>
      <c r="F189" s="54"/>
      <c r="G189" s="54"/>
    </row>
    <row r="190" spans="1:7" x14ac:dyDescent="0.2">
      <c r="A190" s="54"/>
      <c r="B190" s="54"/>
      <c r="C190" s="54"/>
      <c r="D190" s="54"/>
      <c r="E190" s="54"/>
      <c r="F190" s="54"/>
      <c r="G190" s="54"/>
    </row>
    <row r="191" spans="1:7" x14ac:dyDescent="0.2">
      <c r="A191" s="54"/>
      <c r="B191" s="54"/>
      <c r="C191" s="54"/>
      <c r="D191" s="54"/>
      <c r="E191" s="54"/>
      <c r="F191" s="54"/>
      <c r="G191" s="54"/>
    </row>
    <row r="192" spans="1:7" x14ac:dyDescent="0.2">
      <c r="A192" s="54"/>
      <c r="B192" s="54"/>
      <c r="C192" s="54"/>
      <c r="D192" s="54"/>
      <c r="E192" s="54"/>
      <c r="F192" s="54"/>
      <c r="G192" s="54"/>
    </row>
    <row r="193" spans="1:7" x14ac:dyDescent="0.2">
      <c r="A193" s="54"/>
      <c r="B193" s="54"/>
      <c r="C193" s="54"/>
      <c r="D193" s="54"/>
      <c r="E193" s="54"/>
      <c r="F193" s="54"/>
      <c r="G193" s="54"/>
    </row>
    <row r="194" spans="1:7" x14ac:dyDescent="0.2">
      <c r="A194" s="54"/>
      <c r="B194" s="54"/>
      <c r="C194" s="54"/>
      <c r="D194" s="54"/>
      <c r="E194" s="54"/>
      <c r="F194" s="54"/>
      <c r="G194" s="54"/>
    </row>
  </sheetData>
  <mergeCells count="122">
    <mergeCell ref="E111:F111"/>
    <mergeCell ref="E100:F101"/>
    <mergeCell ref="A98:G98"/>
    <mergeCell ref="G100:G101"/>
    <mergeCell ref="A84:B84"/>
    <mergeCell ref="A85:B85"/>
    <mergeCell ref="A86:B86"/>
    <mergeCell ref="A87:B87"/>
    <mergeCell ref="A88:B88"/>
    <mergeCell ref="A89:B89"/>
    <mergeCell ref="E107:F107"/>
    <mergeCell ref="E108:F108"/>
    <mergeCell ref="E110:F110"/>
    <mergeCell ref="B124:E126"/>
    <mergeCell ref="B127:E127"/>
    <mergeCell ref="A96:B96"/>
    <mergeCell ref="A97:B97"/>
    <mergeCell ref="A90:B90"/>
    <mergeCell ref="A91:B91"/>
    <mergeCell ref="A92:B92"/>
    <mergeCell ref="A93:B93"/>
    <mergeCell ref="A94:B94"/>
    <mergeCell ref="A95:B95"/>
    <mergeCell ref="A108:C108"/>
    <mergeCell ref="A100:C100"/>
    <mergeCell ref="E102:F102"/>
    <mergeCell ref="E103:F103"/>
    <mergeCell ref="E104:F104"/>
    <mergeCell ref="E105:F105"/>
    <mergeCell ref="E106:F106"/>
    <mergeCell ref="A116:B116"/>
    <mergeCell ref="A117:B117"/>
    <mergeCell ref="A118:B118"/>
    <mergeCell ref="A119:B119"/>
    <mergeCell ref="A120:B120"/>
    <mergeCell ref="A121:B121"/>
    <mergeCell ref="E109:F109"/>
    <mergeCell ref="A83:B83"/>
    <mergeCell ref="A72:B72"/>
    <mergeCell ref="A73:B73"/>
    <mergeCell ref="A74:B74"/>
    <mergeCell ref="A75:B75"/>
    <mergeCell ref="A76:B76"/>
    <mergeCell ref="A77:B77"/>
    <mergeCell ref="A66:B66"/>
    <mergeCell ref="A67:B67"/>
    <mergeCell ref="A68:B68"/>
    <mergeCell ref="A69:B69"/>
    <mergeCell ref="A70:B70"/>
    <mergeCell ref="A71:B71"/>
    <mergeCell ref="A78:B78"/>
    <mergeCell ref="A79:B79"/>
    <mergeCell ref="A80:B80"/>
    <mergeCell ref="A81:B81"/>
    <mergeCell ref="A82:B82"/>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5:B25"/>
    <mergeCell ref="A26:B26"/>
    <mergeCell ref="A27:B27"/>
    <mergeCell ref="A28:B28"/>
    <mergeCell ref="A29:B29"/>
    <mergeCell ref="A16:B16"/>
    <mergeCell ref="A17:B17"/>
    <mergeCell ref="A18:B18"/>
    <mergeCell ref="A19:B19"/>
    <mergeCell ref="A20:B20"/>
    <mergeCell ref="A21:B21"/>
    <mergeCell ref="A22:G22"/>
    <mergeCell ref="A23:G23"/>
    <mergeCell ref="A14:B14"/>
    <mergeCell ref="A15:B15"/>
    <mergeCell ref="B5:C5"/>
    <mergeCell ref="F5:G5"/>
    <mergeCell ref="B6:C6"/>
    <mergeCell ref="F6:G6"/>
    <mergeCell ref="A8:G8"/>
    <mergeCell ref="A9:B9"/>
    <mergeCell ref="A24:B24"/>
    <mergeCell ref="B1:E1"/>
    <mergeCell ref="A2:G2"/>
    <mergeCell ref="B3:C3"/>
    <mergeCell ref="B4:C4"/>
    <mergeCell ref="F4:G4"/>
    <mergeCell ref="A10:B10"/>
    <mergeCell ref="A11:B11"/>
    <mergeCell ref="A12:B12"/>
    <mergeCell ref="A13:B13"/>
  </mergeCells>
  <conditionalFormatting sqref="B1">
    <cfRule type="cellIs" dxfId="89" priority="1" operator="equal">
      <formula>"ERROR"</formula>
    </cfRule>
  </conditionalFormatting>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W67"/>
  <sheetViews>
    <sheetView showGridLines="0" zoomScaleNormal="100" workbookViewId="0">
      <selection activeCell="F14" sqref="F14"/>
    </sheetView>
  </sheetViews>
  <sheetFormatPr baseColWidth="10" defaultColWidth="11.42578125" defaultRowHeight="13.9" customHeight="1" x14ac:dyDescent="0.2"/>
  <cols>
    <col min="1" max="1" width="3.42578125" style="15" customWidth="1"/>
    <col min="2" max="2" width="34" style="15" customWidth="1"/>
    <col min="3" max="3" width="33.85546875" style="15" customWidth="1"/>
    <col min="4" max="4" width="32.7109375" style="15" customWidth="1"/>
    <col min="5" max="5" width="27.85546875" style="15" customWidth="1"/>
    <col min="6" max="6" width="29.42578125" style="15" customWidth="1"/>
    <col min="7" max="7" width="36.140625" style="15" customWidth="1"/>
    <col min="8" max="8" width="41.140625" style="15" customWidth="1"/>
    <col min="9" max="9" width="59.42578125" style="15" customWidth="1"/>
    <col min="10" max="10" width="29" style="15" customWidth="1"/>
    <col min="11" max="11" width="20.28515625" style="15" customWidth="1"/>
    <col min="12" max="12" width="25.5703125" style="15" customWidth="1"/>
    <col min="13" max="13" width="14.5703125" style="15" customWidth="1"/>
    <col min="14" max="14" width="26.42578125" style="15" customWidth="1"/>
    <col min="15" max="15" width="19.42578125" style="15" customWidth="1"/>
    <col min="16" max="17" width="11.42578125" style="15" customWidth="1"/>
    <col min="18" max="18" width="8.42578125" style="15" customWidth="1"/>
    <col min="19" max="20" width="11.42578125" style="15" customWidth="1"/>
    <col min="21" max="21" width="7.42578125" style="15" customWidth="1"/>
    <col min="22" max="26" width="11.42578125" style="15" customWidth="1"/>
    <col min="27" max="16384" width="11.42578125" style="15"/>
  </cols>
  <sheetData>
    <row r="1" spans="1:10" ht="75.75" customHeight="1" x14ac:dyDescent="0.25">
      <c r="A1" s="516"/>
      <c r="B1" s="516"/>
      <c r="C1" s="527" t="s">
        <v>631</v>
      </c>
      <c r="D1" s="527"/>
      <c r="E1" s="527"/>
      <c r="F1" s="178" t="s">
        <v>633</v>
      </c>
      <c r="I1" s="122"/>
    </row>
    <row r="2" spans="1:10" ht="32.25" customHeight="1" x14ac:dyDescent="0.2">
      <c r="A2" s="532"/>
      <c r="B2" s="532"/>
      <c r="C2" s="532"/>
      <c r="D2" s="532"/>
      <c r="E2" s="532"/>
      <c r="F2" s="532"/>
      <c r="J2" s="123"/>
    </row>
    <row r="3" spans="1:10" ht="10.5" customHeight="1" x14ac:dyDescent="0.2">
      <c r="E3" s="13"/>
      <c r="F3" s="124"/>
      <c r="J3" s="123"/>
    </row>
    <row r="4" spans="1:10" ht="20.100000000000001" customHeight="1" x14ac:dyDescent="0.2">
      <c r="B4" s="14" t="s">
        <v>141</v>
      </c>
      <c r="C4" s="531" t="s">
        <v>142</v>
      </c>
      <c r="D4" s="531"/>
      <c r="E4" s="531"/>
      <c r="F4" s="531"/>
      <c r="J4" s="123"/>
    </row>
    <row r="5" spans="1:10" ht="20.100000000000001" customHeight="1" x14ac:dyDescent="0.2">
      <c r="B5" s="15" t="s">
        <v>18</v>
      </c>
      <c r="C5" s="530" t="s">
        <v>143</v>
      </c>
      <c r="D5" s="530"/>
      <c r="E5" s="530"/>
      <c r="F5" s="530"/>
      <c r="J5" s="123"/>
    </row>
    <row r="6" spans="1:10" ht="20.100000000000001" customHeight="1" x14ac:dyDescent="0.2">
      <c r="B6" s="15" t="s">
        <v>144</v>
      </c>
      <c r="C6" s="530">
        <v>2023</v>
      </c>
      <c r="D6" s="530"/>
      <c r="E6" s="21" t="s">
        <v>145</v>
      </c>
      <c r="F6" s="35">
        <v>2022</v>
      </c>
      <c r="J6" s="123"/>
    </row>
    <row r="7" spans="1:10" ht="20.100000000000001" customHeight="1" x14ac:dyDescent="0.2">
      <c r="B7" s="15" t="s">
        <v>21</v>
      </c>
      <c r="C7" s="533"/>
      <c r="D7" s="533"/>
      <c r="E7" s="21"/>
      <c r="J7" s="123"/>
    </row>
    <row r="8" spans="1:10" ht="20.100000000000001" customHeight="1" x14ac:dyDescent="0.2">
      <c r="B8" s="15" t="s">
        <v>22</v>
      </c>
      <c r="C8" s="534" t="s">
        <v>146</v>
      </c>
      <c r="D8" s="534"/>
      <c r="E8" s="21" t="s">
        <v>147</v>
      </c>
      <c r="F8" s="33" t="s">
        <v>146</v>
      </c>
      <c r="J8" s="123"/>
    </row>
    <row r="9" spans="1:10" ht="13.9" customHeight="1" x14ac:dyDescent="0.2">
      <c r="E9" s="124"/>
      <c r="F9" s="124"/>
      <c r="J9" s="123"/>
    </row>
    <row r="10" spans="1:10" ht="13.9" customHeight="1" x14ac:dyDescent="0.25">
      <c r="E10" s="125"/>
      <c r="F10" s="124"/>
    </row>
    <row r="11" spans="1:10" ht="13.9" customHeight="1" x14ac:dyDescent="0.25">
      <c r="B11" s="30" t="s">
        <v>592</v>
      </c>
      <c r="C11" s="122"/>
    </row>
    <row r="12" spans="1:10" ht="13.9" customHeight="1" thickBot="1" x14ac:dyDescent="0.25">
      <c r="B12" s="126"/>
      <c r="C12" s="126"/>
      <c r="D12" s="126"/>
    </row>
    <row r="13" spans="1:10" ht="19.5" customHeight="1" thickTop="1" x14ac:dyDescent="0.25">
      <c r="A13" s="127"/>
      <c r="B13" s="501" t="s">
        <v>593</v>
      </c>
      <c r="C13" s="502"/>
      <c r="D13" s="39" t="s">
        <v>148</v>
      </c>
      <c r="E13" s="128"/>
    </row>
    <row r="14" spans="1:10" ht="25.5" customHeight="1" x14ac:dyDescent="0.25">
      <c r="A14" s="129" t="b">
        <v>0</v>
      </c>
      <c r="B14" s="515"/>
      <c r="C14" s="516"/>
      <c r="D14" s="40">
        <f>IF(A14,'ANALÍTICAS GASTO PÚBLICO'!D21,0)</f>
        <v>0</v>
      </c>
      <c r="J14" s="122"/>
    </row>
    <row r="15" spans="1:10" ht="29.25" customHeight="1" x14ac:dyDescent="0.25">
      <c r="A15" s="129" t="b">
        <v>0</v>
      </c>
      <c r="B15" s="515"/>
      <c r="C15" s="516"/>
      <c r="D15" s="40">
        <f>IF(A15,'ANALÍTICAS GASTO PÚBLICO'!B106,0)</f>
        <v>0</v>
      </c>
      <c r="F15" s="128"/>
      <c r="J15" s="122"/>
    </row>
    <row r="16" spans="1:10" ht="29.25" customHeight="1" x14ac:dyDescent="0.25">
      <c r="A16" s="129" t="b">
        <v>0</v>
      </c>
      <c r="B16" s="515"/>
      <c r="C16" s="516"/>
      <c r="D16" s="40">
        <f>IF(A16,'ANALÍTICAS GASTO PÚBLICO'!G111,0)</f>
        <v>0</v>
      </c>
      <c r="F16" s="128"/>
      <c r="J16" s="122"/>
    </row>
    <row r="17" spans="1:21" ht="30" customHeight="1" x14ac:dyDescent="0.25">
      <c r="A17" s="129" t="b">
        <v>0</v>
      </c>
      <c r="B17" s="538"/>
      <c r="C17" s="539"/>
      <c r="D17" s="40">
        <f>IF(A17,'ANALÍTICAS GASTO PÚBLICO'!B114,0)</f>
        <v>0</v>
      </c>
      <c r="F17" s="128"/>
      <c r="J17" s="122"/>
    </row>
    <row r="18" spans="1:21" ht="29.25" customHeight="1" x14ac:dyDescent="0.25">
      <c r="A18" s="130" t="b">
        <v>1</v>
      </c>
      <c r="B18" s="519"/>
      <c r="C18" s="520"/>
      <c r="D18" s="40">
        <f>IF(A18,'ANALÍTICAS GASTO PÚBLICO'!F21,0)</f>
        <v>1003107453</v>
      </c>
      <c r="E18" s="131"/>
      <c r="F18" s="128"/>
      <c r="J18" s="122"/>
    </row>
    <row r="19" spans="1:21" ht="29.25" customHeight="1" x14ac:dyDescent="0.25">
      <c r="A19" s="130" t="b">
        <v>1</v>
      </c>
      <c r="B19" s="519"/>
      <c r="C19" s="520"/>
      <c r="D19" s="40">
        <f>IF(A19,'ANALÍTICAS GASTO PÚBLICO'!C106,0)</f>
        <v>258934000</v>
      </c>
      <c r="E19" s="131"/>
      <c r="F19" s="128"/>
      <c r="J19" s="122"/>
    </row>
    <row r="20" spans="1:21" ht="29.25" customHeight="1" thickBot="1" x14ac:dyDescent="0.3">
      <c r="A20" s="130" t="b">
        <v>1</v>
      </c>
      <c r="B20" s="521"/>
      <c r="C20" s="522"/>
      <c r="D20" s="41">
        <f>IF(A20,'ANALÍTICAS GASTO PÚBLICO'!C114,0)</f>
        <v>517650000</v>
      </c>
      <c r="E20" s="131"/>
      <c r="F20" s="128"/>
      <c r="J20" s="122"/>
    </row>
    <row r="21" spans="1:21" ht="29.25" customHeight="1" thickTop="1" thickBot="1" x14ac:dyDescent="0.3">
      <c r="A21" s="127"/>
      <c r="B21" s="517" t="s">
        <v>53</v>
      </c>
      <c r="C21" s="518"/>
      <c r="D21" s="42">
        <f>SUM(D14:D20)</f>
        <v>1779691453</v>
      </c>
      <c r="E21" s="131"/>
      <c r="F21" s="128"/>
      <c r="J21" s="122"/>
    </row>
    <row r="22" spans="1:21" ht="18.75" customHeight="1" thickTop="1" x14ac:dyDescent="0.25">
      <c r="B22" s="38"/>
      <c r="C22" s="38"/>
      <c r="D22" s="38"/>
      <c r="E22" s="131"/>
      <c r="F22" s="128"/>
      <c r="J22" s="122"/>
    </row>
    <row r="23" spans="1:21" ht="16.5" customHeight="1" x14ac:dyDescent="0.25">
      <c r="B23" s="514"/>
      <c r="C23" s="514"/>
      <c r="D23" s="514"/>
      <c r="E23" s="131"/>
      <c r="F23" s="128"/>
      <c r="J23" s="122"/>
    </row>
    <row r="24" spans="1:21" ht="24" customHeight="1" x14ac:dyDescent="0.2">
      <c r="C24" s="537" t="s">
        <v>149</v>
      </c>
      <c r="D24" s="537"/>
      <c r="E24" s="537"/>
      <c r="F24" s="132" t="s">
        <v>150</v>
      </c>
    </row>
    <row r="25" spans="1:21" ht="78.75" customHeight="1" x14ac:dyDescent="0.2">
      <c r="B25" s="52" t="s">
        <v>580</v>
      </c>
      <c r="C25" s="22" t="s">
        <v>151</v>
      </c>
      <c r="D25" s="23" t="s">
        <v>152</v>
      </c>
      <c r="E25" s="22" t="s">
        <v>153</v>
      </c>
      <c r="F25" s="23" t="s">
        <v>154</v>
      </c>
    </row>
    <row r="26" spans="1:21" ht="50.25" customHeight="1" x14ac:dyDescent="0.2">
      <c r="B26" s="24" t="str">
        <f>IFERROR(IF(D26="No hay",VLOOKUP(SUM(C27:F27),TablaMuestra[[Mínimo SIN Concepto Vig Anterior]:[Riesgo de Control]],2,TRUE),VLOOKUP(SUM(C27:F27),TablaMuestra[],3,TRUE)),"")</f>
        <v>BAJO</v>
      </c>
      <c r="C26" s="25" t="s">
        <v>167</v>
      </c>
      <c r="D26" s="26" t="s">
        <v>173</v>
      </c>
      <c r="E26" s="26" t="s">
        <v>157</v>
      </c>
      <c r="F26" s="26" t="s">
        <v>181</v>
      </c>
    </row>
    <row r="27" spans="1:21" ht="18.75" customHeight="1" x14ac:dyDescent="0.2">
      <c r="B27" s="27" t="str">
        <f>_xlfn.IFNA(CONCATENATE("TOTAL :  ",SUM(C27:F27)),"")</f>
        <v>TOTAL :  6</v>
      </c>
      <c r="C27" s="27">
        <f>_xlfn.IFNA(VLOOKUP(C26,Hallazgos_anterior[],2,FALSE),"")</f>
        <v>3</v>
      </c>
      <c r="D27" s="27" t="str">
        <f>_xlfn.IFNA(VLOOKUP(D26,Concepto_anterior[],2,FALSE),"")</f>
        <v/>
      </c>
      <c r="E27" s="27">
        <f>_xlfn.IFNA(VLOOKUP(E26,Diseño_Control[],2,FALSE),"")</f>
        <v>2</v>
      </c>
      <c r="F27" s="27">
        <f>_xlfn.IFNA(VLOOKUP(F26,Riesgo_residual[],2,FALSE),"")</f>
        <v>1</v>
      </c>
    </row>
    <row r="28" spans="1:21" ht="13.9" customHeight="1" x14ac:dyDescent="0.2">
      <c r="B28" s="507"/>
      <c r="C28" s="507"/>
      <c r="D28" s="507"/>
      <c r="E28" s="507"/>
      <c r="F28" s="507"/>
    </row>
    <row r="29" spans="1:21" ht="13.9" customHeight="1" x14ac:dyDescent="0.2">
      <c r="B29" s="535"/>
      <c r="C29" s="535"/>
      <c r="D29" s="535"/>
      <c r="E29" s="535"/>
      <c r="F29" s="535"/>
      <c r="L29" s="55"/>
    </row>
    <row r="30" spans="1:21" ht="19.5" customHeight="1" x14ac:dyDescent="0.2">
      <c r="B30" s="536"/>
      <c r="C30" s="536"/>
      <c r="D30" s="536"/>
      <c r="E30" s="536"/>
      <c r="F30" s="536"/>
    </row>
    <row r="31" spans="1:21" ht="26.25" customHeight="1" x14ac:dyDescent="0.2">
      <c r="B31" s="528" t="s">
        <v>159</v>
      </c>
      <c r="C31" s="508" t="s">
        <v>160</v>
      </c>
      <c r="D31" s="509"/>
      <c r="E31" s="528" t="s">
        <v>161</v>
      </c>
      <c r="F31" s="528" t="s">
        <v>162</v>
      </c>
      <c r="I31" s="15" t="s">
        <v>163</v>
      </c>
      <c r="J31" s="15" t="s">
        <v>164</v>
      </c>
      <c r="L31" s="15" t="s">
        <v>165</v>
      </c>
      <c r="M31" s="15" t="s">
        <v>164</v>
      </c>
      <c r="R31" s="15" t="s">
        <v>166</v>
      </c>
    </row>
    <row r="32" spans="1:21" ht="24" customHeight="1" x14ac:dyDescent="0.2">
      <c r="B32" s="529"/>
      <c r="C32" s="510"/>
      <c r="D32" s="511"/>
      <c r="E32" s="529"/>
      <c r="F32" s="529"/>
      <c r="I32" s="15" t="s">
        <v>155</v>
      </c>
      <c r="J32" s="15">
        <v>4</v>
      </c>
      <c r="L32" s="15" t="s">
        <v>156</v>
      </c>
      <c r="M32" s="15">
        <v>4</v>
      </c>
      <c r="Q32" s="133"/>
      <c r="R32" s="134"/>
      <c r="S32" s="135">
        <v>100</v>
      </c>
      <c r="T32" s="133"/>
      <c r="U32" s="133"/>
    </row>
    <row r="33" spans="2:23" ht="29.25" customHeight="1" x14ac:dyDescent="0.2">
      <c r="B33" s="29">
        <f>_xlfn.IFNA(VLOOKUP(Riesgo,TablaMuestra[[Riesgo de Control]:[Parametro Minimo Concepto]],2,FALSE),"")</f>
        <v>0.3</v>
      </c>
      <c r="C33" s="512">
        <f>_xlfn.IFNA(VLOOKUP(Riesgo,TablaMuestra[[Riesgo de Control]:[Parametro Minimo Concepto]],5,FALSE),"")</f>
        <v>0.7</v>
      </c>
      <c r="D33" s="513"/>
      <c r="E33" s="29">
        <f>_xlfn.IFNA(VLOOKUP(Riesgo,TablaMuestra[[Riesgo de Control]:[Parametro Minimo Concepto]],3,FALSE),"")</f>
        <v>0.25</v>
      </c>
      <c r="F33" s="28">
        <f>IFERROR(D21*E33,"")</f>
        <v>444922863.25</v>
      </c>
      <c r="I33" s="14" t="s">
        <v>167</v>
      </c>
      <c r="J33" s="15">
        <v>3</v>
      </c>
      <c r="L33" s="14" t="s">
        <v>168</v>
      </c>
      <c r="M33" s="15">
        <v>2.5</v>
      </c>
      <c r="Q33" s="133"/>
      <c r="R33" s="134"/>
      <c r="S33" s="133"/>
      <c r="T33" s="133"/>
      <c r="U33" s="133"/>
    </row>
    <row r="34" spans="2:23" ht="13.9" customHeight="1" x14ac:dyDescent="0.2">
      <c r="B34" s="507" t="s">
        <v>169</v>
      </c>
      <c r="C34" s="507"/>
      <c r="D34" s="507"/>
      <c r="E34" s="507"/>
      <c r="F34" s="507"/>
      <c r="I34" s="15" t="s">
        <v>170</v>
      </c>
      <c r="J34" s="15">
        <v>2</v>
      </c>
      <c r="L34" s="15" t="s">
        <v>171</v>
      </c>
      <c r="M34" s="15">
        <v>1</v>
      </c>
      <c r="Q34" s="133"/>
      <c r="R34" s="134"/>
      <c r="S34" s="133"/>
      <c r="T34" s="133"/>
      <c r="U34" s="133"/>
    </row>
    <row r="35" spans="2:23" ht="25.5" customHeight="1" x14ac:dyDescent="0.25">
      <c r="B35" s="34"/>
      <c r="C35" s="136"/>
      <c r="E35" s="34"/>
      <c r="F35" s="128"/>
      <c r="I35" s="15" t="s">
        <v>172</v>
      </c>
      <c r="J35" s="15">
        <v>1</v>
      </c>
      <c r="L35" s="15" t="s">
        <v>173</v>
      </c>
      <c r="M35" s="137" t="s">
        <v>174</v>
      </c>
      <c r="Q35" s="133"/>
      <c r="R35" s="134"/>
      <c r="S35" s="133"/>
      <c r="T35" s="133"/>
      <c r="U35" s="133"/>
    </row>
    <row r="36" spans="2:23" ht="72.75" customHeight="1" x14ac:dyDescent="0.25">
      <c r="B36" s="34"/>
      <c r="C36" s="34"/>
      <c r="D36" s="34"/>
      <c r="E36" s="34"/>
      <c r="F36" s="34"/>
      <c r="M36" s="137" t="s">
        <v>169</v>
      </c>
      <c r="Q36" s="133"/>
      <c r="R36" s="134"/>
      <c r="S36" s="133"/>
      <c r="T36" s="133"/>
      <c r="U36" s="133"/>
    </row>
    <row r="37" spans="2:23" ht="21.6" customHeight="1" x14ac:dyDescent="0.25">
      <c r="B37" s="34"/>
      <c r="C37" s="34"/>
      <c r="D37" s="34"/>
      <c r="E37" s="34"/>
      <c r="F37" s="34"/>
      <c r="G37" s="138"/>
      <c r="H37" s="138"/>
      <c r="Q37" s="139"/>
      <c r="R37" s="140"/>
      <c r="S37" s="141"/>
      <c r="T37" s="141"/>
      <c r="U37" s="133"/>
    </row>
    <row r="38" spans="2:23" ht="21" customHeight="1" x14ac:dyDescent="0.25">
      <c r="B38" s="34"/>
      <c r="C38" s="34"/>
      <c r="D38" s="34"/>
      <c r="E38" s="34"/>
      <c r="F38" s="34"/>
      <c r="Q38" s="139"/>
      <c r="R38" s="142"/>
      <c r="S38" s="143"/>
      <c r="T38" s="143"/>
      <c r="U38" s="133"/>
    </row>
    <row r="39" spans="2:23" ht="16.5" customHeight="1" x14ac:dyDescent="0.25">
      <c r="B39" s="60"/>
      <c r="C39" s="60"/>
      <c r="E39" s="21"/>
      <c r="F39" s="144"/>
      <c r="I39" s="15" t="s">
        <v>175</v>
      </c>
      <c r="J39" s="15" t="s">
        <v>164</v>
      </c>
      <c r="L39" s="15" t="s">
        <v>176</v>
      </c>
      <c r="M39" s="15" t="s">
        <v>164</v>
      </c>
      <c r="Q39" s="139"/>
      <c r="R39" s="142"/>
      <c r="S39" s="143"/>
      <c r="T39" s="143"/>
      <c r="U39" s="133"/>
    </row>
    <row r="40" spans="2:23" ht="13.9" customHeight="1" x14ac:dyDescent="0.25">
      <c r="B40" s="145"/>
      <c r="C40" s="145"/>
      <c r="D40" s="145"/>
      <c r="E40" s="146"/>
      <c r="F40" s="144"/>
      <c r="I40" s="15" t="s">
        <v>177</v>
      </c>
      <c r="J40" s="15">
        <v>4</v>
      </c>
      <c r="L40" s="15" t="s">
        <v>178</v>
      </c>
      <c r="M40" s="15">
        <v>4</v>
      </c>
      <c r="Q40" s="133"/>
      <c r="R40" s="134"/>
      <c r="S40" s="133"/>
      <c r="T40" s="133"/>
      <c r="U40" s="133"/>
    </row>
    <row r="41" spans="2:23" ht="21.75" customHeight="1" x14ac:dyDescent="0.25">
      <c r="B41" s="145"/>
      <c r="C41" s="145"/>
      <c r="D41" s="147"/>
      <c r="E41" s="146"/>
      <c r="F41" s="144"/>
      <c r="I41" s="14" t="s">
        <v>179</v>
      </c>
      <c r="J41" s="15">
        <v>3</v>
      </c>
      <c r="L41" s="14" t="s">
        <v>180</v>
      </c>
      <c r="M41" s="15">
        <v>3</v>
      </c>
      <c r="Q41" s="148"/>
      <c r="R41" s="142"/>
      <c r="S41" s="143"/>
      <c r="T41" s="143"/>
      <c r="U41" s="133"/>
    </row>
    <row r="42" spans="2:23" ht="13.9" customHeight="1" x14ac:dyDescent="0.2">
      <c r="B42" s="145"/>
      <c r="D42" s="145"/>
      <c r="E42" s="145"/>
      <c r="F42" s="145"/>
      <c r="I42" s="15" t="s">
        <v>158</v>
      </c>
      <c r="J42" s="15">
        <v>2</v>
      </c>
      <c r="L42" s="15" t="s">
        <v>157</v>
      </c>
      <c r="M42" s="15">
        <v>2</v>
      </c>
      <c r="Q42" s="149"/>
      <c r="R42" s="150"/>
      <c r="S42" s="151"/>
      <c r="T42" s="151"/>
      <c r="U42" s="133"/>
    </row>
    <row r="43" spans="2:23" ht="13.9" customHeight="1" x14ac:dyDescent="0.2">
      <c r="B43" s="145"/>
      <c r="C43" s="152"/>
      <c r="D43" s="153"/>
      <c r="E43" s="153"/>
      <c r="F43" s="153"/>
      <c r="I43" s="14" t="s">
        <v>181</v>
      </c>
      <c r="J43" s="15">
        <v>1</v>
      </c>
      <c r="L43" s="14" t="s">
        <v>182</v>
      </c>
      <c r="M43" s="15">
        <v>1</v>
      </c>
      <c r="Q43" s="141"/>
      <c r="R43" s="142"/>
      <c r="S43" s="143"/>
      <c r="T43" s="143"/>
      <c r="U43" s="133" t="s">
        <v>183</v>
      </c>
    </row>
    <row r="44" spans="2:23" ht="13.9" customHeight="1" thickBot="1" x14ac:dyDescent="0.3">
      <c r="B44" s="145"/>
      <c r="C44" s="154"/>
      <c r="D44" s="155"/>
      <c r="E44" s="155"/>
      <c r="F44" s="155"/>
      <c r="Q44" s="133"/>
      <c r="R44" s="142"/>
      <c r="S44" s="156"/>
      <c r="T44" s="157"/>
      <c r="U44" s="141">
        <v>0.3</v>
      </c>
      <c r="V44" s="133"/>
    </row>
    <row r="45" spans="2:23" ht="13.9" customHeight="1" x14ac:dyDescent="0.2">
      <c r="B45" s="145"/>
      <c r="C45" s="158"/>
      <c r="D45" s="159"/>
      <c r="E45" s="159"/>
      <c r="F45" s="159"/>
      <c r="I45" s="15" t="s">
        <v>184</v>
      </c>
      <c r="J45" s="15" t="s">
        <v>185</v>
      </c>
      <c r="K45" s="15" t="s">
        <v>186</v>
      </c>
      <c r="L45" s="138" t="s">
        <v>187</v>
      </c>
      <c r="M45" s="15" t="s">
        <v>183</v>
      </c>
      <c r="N45" s="15" t="s">
        <v>188</v>
      </c>
      <c r="O45" s="15" t="s">
        <v>189</v>
      </c>
      <c r="Q45" s="133"/>
      <c r="R45" s="134"/>
      <c r="S45" s="133"/>
      <c r="U45" s="160"/>
      <c r="V45" s="135">
        <v>30</v>
      </c>
      <c r="W45" s="523">
        <v>0.75</v>
      </c>
    </row>
    <row r="46" spans="2:23" ht="13.9" customHeight="1" x14ac:dyDescent="0.25">
      <c r="C46" s="158"/>
      <c r="D46" s="161"/>
      <c r="E46" s="161"/>
      <c r="F46" s="161"/>
      <c r="G46" s="162"/>
      <c r="H46" s="162"/>
      <c r="I46" s="15">
        <v>4</v>
      </c>
      <c r="J46" s="15">
        <v>4</v>
      </c>
      <c r="K46" s="163" t="s">
        <v>190</v>
      </c>
      <c r="L46" s="164">
        <v>0.3</v>
      </c>
      <c r="M46" s="163">
        <v>0.25</v>
      </c>
      <c r="N46" s="163"/>
      <c r="O46" s="163">
        <v>0.7</v>
      </c>
      <c r="Q46" s="143"/>
      <c r="R46" s="134"/>
      <c r="S46" s="133"/>
      <c r="U46" s="160"/>
      <c r="V46" s="141"/>
      <c r="W46" s="524"/>
    </row>
    <row r="47" spans="2:23" ht="13.9" customHeight="1" x14ac:dyDescent="0.25">
      <c r="B47" s="165"/>
      <c r="C47" s="165"/>
      <c r="D47" s="165"/>
      <c r="E47" s="165"/>
      <c r="F47" s="165"/>
      <c r="G47" s="162"/>
      <c r="H47" s="162"/>
      <c r="I47" s="15">
        <v>8</v>
      </c>
      <c r="J47" s="15">
        <v>7</v>
      </c>
      <c r="K47" s="163" t="s">
        <v>191</v>
      </c>
      <c r="L47" s="166">
        <v>0.25</v>
      </c>
      <c r="M47" s="163">
        <v>0.3</v>
      </c>
      <c r="N47" s="163"/>
      <c r="O47" s="163">
        <v>0.75</v>
      </c>
      <c r="Q47" s="167"/>
      <c r="R47" s="134"/>
      <c r="S47" s="133"/>
      <c r="U47" s="160"/>
      <c r="V47" s="141"/>
      <c r="W47" s="524"/>
    </row>
    <row r="48" spans="2:23" ht="26.45" customHeight="1" x14ac:dyDescent="0.25">
      <c r="G48" s="162"/>
      <c r="H48" s="162"/>
      <c r="I48" s="15">
        <v>12</v>
      </c>
      <c r="J48" s="15">
        <v>10</v>
      </c>
      <c r="K48" s="163" t="s">
        <v>192</v>
      </c>
      <c r="L48" s="164">
        <v>0.2</v>
      </c>
      <c r="M48" s="163">
        <v>0.35000000000000003</v>
      </c>
      <c r="N48" s="163"/>
      <c r="O48" s="163">
        <v>0.8</v>
      </c>
      <c r="Q48" s="143"/>
      <c r="R48" s="134"/>
      <c r="S48" s="133"/>
      <c r="U48" s="160"/>
      <c r="V48" s="141"/>
      <c r="W48" s="524"/>
    </row>
    <row r="49" spans="2:23" ht="13.9" customHeight="1" thickBot="1" x14ac:dyDescent="0.3">
      <c r="G49" s="162"/>
      <c r="H49" s="162"/>
      <c r="Q49" s="133"/>
      <c r="R49" s="134"/>
      <c r="S49" s="133"/>
      <c r="T49" s="157"/>
      <c r="U49" s="160"/>
      <c r="V49" s="141"/>
      <c r="W49" s="525"/>
    </row>
    <row r="50" spans="2:23" ht="13.9" customHeight="1" thickBot="1" x14ac:dyDescent="0.3">
      <c r="B50" s="128"/>
      <c r="C50" s="128"/>
      <c r="D50" s="168"/>
      <c r="F50" s="122"/>
      <c r="Q50" s="169">
        <v>7.4999999999999997E-2</v>
      </c>
      <c r="R50" s="170"/>
      <c r="S50" s="526">
        <v>7.5</v>
      </c>
      <c r="T50" s="526"/>
      <c r="U50" s="170"/>
      <c r="V50" s="171">
        <v>7.5</v>
      </c>
      <c r="W50" s="172">
        <v>0.25</v>
      </c>
    </row>
    <row r="51" spans="2:23" ht="13.9" customHeight="1" x14ac:dyDescent="0.25">
      <c r="B51" s="16"/>
      <c r="C51" s="16"/>
      <c r="D51" s="17"/>
      <c r="E51" s="18"/>
      <c r="F51" s="18"/>
    </row>
    <row r="52" spans="2:23" ht="20.25" customHeight="1" x14ac:dyDescent="0.2"/>
    <row r="53" spans="2:23" ht="13.9" customHeight="1" x14ac:dyDescent="0.25">
      <c r="B53" s="503"/>
      <c r="C53" s="503"/>
      <c r="D53" s="503"/>
      <c r="E53" s="503"/>
      <c r="F53" s="503"/>
    </row>
    <row r="54" spans="2:23" ht="13.9" customHeight="1" x14ac:dyDescent="0.2">
      <c r="B54" s="504"/>
      <c r="C54" s="504"/>
      <c r="D54" s="504"/>
      <c r="E54" s="504"/>
      <c r="F54" s="504"/>
    </row>
    <row r="56" spans="2:23" ht="13.9" customHeight="1" x14ac:dyDescent="0.25">
      <c r="B56" s="128"/>
      <c r="C56" s="128"/>
    </row>
    <row r="57" spans="2:23" ht="13.9" customHeight="1" x14ac:dyDescent="0.2">
      <c r="B57" s="173"/>
      <c r="C57" s="174"/>
    </row>
    <row r="59" spans="2:23" ht="13.9" customHeight="1" x14ac:dyDescent="0.2">
      <c r="B59" s="505"/>
      <c r="C59" s="505"/>
      <c r="D59" s="505"/>
      <c r="E59" s="505"/>
      <c r="F59" s="505"/>
    </row>
    <row r="60" spans="2:23" ht="13.9" customHeight="1" x14ac:dyDescent="0.2">
      <c r="B60" s="505"/>
      <c r="C60" s="505"/>
      <c r="D60" s="505"/>
      <c r="E60" s="505"/>
      <c r="F60" s="505"/>
    </row>
    <row r="61" spans="2:23" ht="13.9" customHeight="1" x14ac:dyDescent="0.2">
      <c r="B61" s="506"/>
      <c r="C61" s="506"/>
      <c r="D61" s="506"/>
      <c r="E61" s="506"/>
      <c r="F61" s="506"/>
    </row>
    <row r="63" spans="2:23" ht="13.9" customHeight="1" x14ac:dyDescent="0.25">
      <c r="B63" s="503"/>
      <c r="C63" s="503"/>
      <c r="D63" s="503"/>
      <c r="E63" s="503"/>
      <c r="F63" s="503"/>
    </row>
    <row r="64" spans="2:23" ht="13.9" customHeight="1" x14ac:dyDescent="0.2">
      <c r="B64" s="504"/>
      <c r="C64" s="504"/>
      <c r="D64" s="504"/>
      <c r="E64" s="504"/>
      <c r="F64" s="504"/>
    </row>
    <row r="66" spans="2:6" ht="13.9" customHeight="1" x14ac:dyDescent="0.2">
      <c r="B66" s="175"/>
      <c r="C66" s="176"/>
    </row>
    <row r="67" spans="2:6" s="19" customFormat="1" ht="20.25" customHeight="1" x14ac:dyDescent="0.25">
      <c r="B67" s="177"/>
      <c r="C67" s="174"/>
      <c r="D67" s="15"/>
      <c r="E67" s="15"/>
      <c r="F67" s="15"/>
    </row>
  </sheetData>
  <sheetProtection formatColumns="0"/>
  <dataConsolidate/>
  <mergeCells count="34">
    <mergeCell ref="B17:C17"/>
    <mergeCell ref="B18:C18"/>
    <mergeCell ref="W45:W49"/>
    <mergeCell ref="S50:T50"/>
    <mergeCell ref="B64:F64"/>
    <mergeCell ref="B63:F63"/>
    <mergeCell ref="A1:B1"/>
    <mergeCell ref="C1:E1"/>
    <mergeCell ref="B31:B32"/>
    <mergeCell ref="F31:F32"/>
    <mergeCell ref="E31:E32"/>
    <mergeCell ref="C5:F5"/>
    <mergeCell ref="C4:F4"/>
    <mergeCell ref="A2:F2"/>
    <mergeCell ref="C6:D6"/>
    <mergeCell ref="C7:D7"/>
    <mergeCell ref="C8:D8"/>
    <mergeCell ref="B28:F30"/>
    <mergeCell ref="B13:C13"/>
    <mergeCell ref="B53:F53"/>
    <mergeCell ref="B54:F54"/>
    <mergeCell ref="B59:F60"/>
    <mergeCell ref="B61:F61"/>
    <mergeCell ref="B34:F34"/>
    <mergeCell ref="C31:D32"/>
    <mergeCell ref="C33:D33"/>
    <mergeCell ref="B23:D23"/>
    <mergeCell ref="B15:C15"/>
    <mergeCell ref="B21:C21"/>
    <mergeCell ref="B16:C16"/>
    <mergeCell ref="B19:C19"/>
    <mergeCell ref="B20:C20"/>
    <mergeCell ref="C24:E24"/>
    <mergeCell ref="B14:C14"/>
  </mergeCells>
  <conditionalFormatting sqref="F1">
    <cfRule type="cellIs" dxfId="88" priority="8" operator="equal">
      <formula>"ERROR"</formula>
    </cfRule>
  </conditionalFormatting>
  <conditionalFormatting sqref="F1">
    <cfRule type="cellIs" dxfId="87" priority="4" operator="equal">
      <formula>"INEXISTENTE"</formula>
    </cfRule>
    <cfRule type="cellIs" dxfId="86" priority="5" operator="equal">
      <formula>"INADECUADO"</formula>
    </cfRule>
    <cfRule type="cellIs" dxfId="85" priority="6" operator="equal">
      <formula>"PARCIALMENTE ADECUADO"</formula>
    </cfRule>
    <cfRule type="cellIs" dxfId="84" priority="7" operator="equal">
      <formula>"ADECUADO"</formula>
    </cfRule>
  </conditionalFormatting>
  <conditionalFormatting sqref="B26">
    <cfRule type="cellIs" dxfId="83" priority="1" operator="equal">
      <formula>"BAJO"</formula>
    </cfRule>
    <cfRule type="cellIs" dxfId="82" priority="2" operator="equal">
      <formula>"MEDIO"</formula>
    </cfRule>
    <cfRule type="cellIs" dxfId="81" priority="3" operator="equal">
      <formula>"ALTO"</formula>
    </cfRule>
  </conditionalFormatting>
  <dataValidations count="6">
    <dataValidation type="list" allowBlank="1" showInputMessage="1" showErrorMessage="1" sqref="E26">
      <formula1>$L$40:$L$43</formula1>
    </dataValidation>
    <dataValidation type="list" allowBlank="1" showInputMessage="1" showErrorMessage="1" sqref="D26">
      <formula1>$L$32:$L$35</formula1>
    </dataValidation>
    <dataValidation type="list" allowBlank="1" showInputMessage="1" showErrorMessage="1" sqref="F26">
      <formula1>$I$40:$I$43</formula1>
    </dataValidation>
    <dataValidation type="list" allowBlank="1" showInputMessage="1" showErrorMessage="1" sqref="C26">
      <formula1>$I$32:$I$35</formula1>
    </dataValidation>
    <dataValidation type="list" showInputMessage="1" showErrorMessage="1" sqref="B57">
      <formula1>#REF!</formula1>
    </dataValidation>
    <dataValidation operator="greaterThan" allowBlank="1" showInputMessage="1" showErrorMessage="1" sqref="D14 B15:B23"/>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1</xdr:col>
                    <xdr:colOff>381000</xdr:colOff>
                    <xdr:row>12</xdr:row>
                    <xdr:rowOff>238125</xdr:rowOff>
                  </from>
                  <to>
                    <xdr:col>2</xdr:col>
                    <xdr:colOff>1828800</xdr:colOff>
                    <xdr:row>14</xdr:row>
                    <xdr:rowOff>19050</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1</xdr:col>
                    <xdr:colOff>381000</xdr:colOff>
                    <xdr:row>14</xdr:row>
                    <xdr:rowOff>9525</xdr:rowOff>
                  </from>
                  <to>
                    <xdr:col>2</xdr:col>
                    <xdr:colOff>2028825</xdr:colOff>
                    <xdr:row>14</xdr:row>
                    <xdr:rowOff>361950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1</xdr:col>
                    <xdr:colOff>381000</xdr:colOff>
                    <xdr:row>15</xdr:row>
                    <xdr:rowOff>19050</xdr:rowOff>
                  </from>
                  <to>
                    <xdr:col>2</xdr:col>
                    <xdr:colOff>1914525</xdr:colOff>
                    <xdr:row>16</xdr:row>
                    <xdr:rowOff>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1</xdr:col>
                    <xdr:colOff>381000</xdr:colOff>
                    <xdr:row>16</xdr:row>
                    <xdr:rowOff>19050</xdr:rowOff>
                  </from>
                  <to>
                    <xdr:col>2</xdr:col>
                    <xdr:colOff>2047875</xdr:colOff>
                    <xdr:row>16</xdr:row>
                    <xdr:rowOff>371475</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1</xdr:col>
                    <xdr:colOff>381000</xdr:colOff>
                    <xdr:row>17</xdr:row>
                    <xdr:rowOff>19050</xdr:rowOff>
                  </from>
                  <to>
                    <xdr:col>2</xdr:col>
                    <xdr:colOff>1819275</xdr:colOff>
                    <xdr:row>18</xdr:row>
                    <xdr:rowOff>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1</xdr:col>
                    <xdr:colOff>381000</xdr:colOff>
                    <xdr:row>18</xdr:row>
                    <xdr:rowOff>19050</xdr:rowOff>
                  </from>
                  <to>
                    <xdr:col>2</xdr:col>
                    <xdr:colOff>1819275</xdr:colOff>
                    <xdr:row>19</xdr:row>
                    <xdr:rowOff>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1</xdr:col>
                    <xdr:colOff>381000</xdr:colOff>
                    <xdr:row>19</xdr:row>
                    <xdr:rowOff>19050</xdr:rowOff>
                  </from>
                  <to>
                    <xdr:col>2</xdr:col>
                    <xdr:colOff>1819275</xdr:colOff>
                    <xdr:row>20</xdr:row>
                    <xdr:rowOff>0</xdr:rowOff>
                  </to>
                </anchor>
              </controlPr>
            </control>
          </mc:Choice>
        </mc:AlternateContent>
      </controls>
    </mc:Choice>
  </mc:AlternateContent>
  <tableParts count="5">
    <tablePart r:id="rId11"/>
    <tablePart r:id="rId12"/>
    <tablePart r:id="rId13"/>
    <tablePart r:id="rId14"/>
    <tablePart r:id="rId15"/>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'CALIFICACION GASTO PUBLICO'!$E$65382:$E$65416</xm:f>
          </x14:formula1>
          <xm:sqref>C4:F4</xm:sqref>
        </x14:dataValidation>
        <x14:dataValidation type="list" allowBlank="1" showInputMessage="1" showErrorMessage="1">
          <x14:formula1>
            <xm:f>'CALIFICACION GASTO PUBLICO'!$A$65381:$A$65478</xm:f>
          </x14:formula1>
          <xm:sqref>C5:F5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F0"/>
  </sheetPr>
  <dimension ref="A1:DA65526"/>
  <sheetViews>
    <sheetView showGridLines="0" tabSelected="1" zoomScale="90" zoomScaleNormal="90" workbookViewId="0">
      <selection activeCell="B1" sqref="B1:CX1"/>
    </sheetView>
  </sheetViews>
  <sheetFormatPr baseColWidth="10" defaultColWidth="11.42578125" defaultRowHeight="14.25" x14ac:dyDescent="0.25"/>
  <cols>
    <col min="1" max="1" width="34.42578125" style="181" customWidth="1"/>
    <col min="2" max="2" width="36" style="181" customWidth="1"/>
    <col min="3" max="3" width="22.42578125" style="327" bestFit="1" customWidth="1"/>
    <col min="4" max="4" width="52.42578125" style="181" customWidth="1"/>
    <col min="5" max="18" width="30.7109375" style="133" customWidth="1"/>
    <col min="19" max="57" width="30.7109375" style="180" customWidth="1"/>
    <col min="58" max="103" width="30.7109375" style="181" customWidth="1"/>
    <col min="104" max="104" width="19.42578125" style="181" customWidth="1"/>
    <col min="105" max="16384" width="11.42578125" style="181"/>
  </cols>
  <sheetData>
    <row r="1" spans="1:103" ht="85.5" customHeight="1" x14ac:dyDescent="0.2">
      <c r="A1" s="179"/>
      <c r="B1" s="582" t="s">
        <v>635</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3" t="s">
        <v>632</v>
      </c>
    </row>
    <row r="2" spans="1:103" ht="22.5" customHeight="1" x14ac:dyDescent="0.25">
      <c r="A2" s="542"/>
      <c r="B2" s="543"/>
      <c r="C2" s="543"/>
      <c r="D2" s="543"/>
      <c r="E2" s="378"/>
      <c r="F2" s="183"/>
      <c r="G2" s="184"/>
      <c r="H2" s="183"/>
      <c r="I2" s="183"/>
    </row>
    <row r="3" spans="1:103" s="1" customFormat="1" ht="30" customHeight="1" x14ac:dyDescent="0.25">
      <c r="A3" s="185" t="s">
        <v>193</v>
      </c>
      <c r="B3" s="563" t="str">
        <f>'MATERIALIDAD GASTO PÚBLICO'!C5</f>
        <v>269 - Agencia de Analítica de Datos SAS - AGATA</v>
      </c>
      <c r="C3" s="563"/>
      <c r="D3" s="564"/>
      <c r="E3" s="182"/>
      <c r="F3" s="183"/>
      <c r="G3" s="184"/>
      <c r="H3" s="186"/>
      <c r="I3" s="186"/>
      <c r="J3" s="183"/>
      <c r="K3" s="187"/>
      <c r="L3" s="187"/>
      <c r="M3" s="187"/>
      <c r="N3" s="187"/>
      <c r="O3" s="187"/>
      <c r="P3" s="187"/>
      <c r="Q3" s="187"/>
      <c r="R3" s="187"/>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row>
    <row r="4" spans="1:103" s="1" customFormat="1" ht="30" customHeight="1" thickBot="1" x14ac:dyDescent="0.3">
      <c r="A4" s="189" t="s">
        <v>194</v>
      </c>
      <c r="B4" s="565">
        <f>'MATERIALIDAD GASTO PÚBLICO'!F6</f>
        <v>2022</v>
      </c>
      <c r="C4" s="565"/>
      <c r="D4" s="566"/>
      <c r="E4" s="190"/>
      <c r="F4" s="183"/>
      <c r="G4" s="186"/>
      <c r="H4" s="186"/>
      <c r="I4" s="186"/>
      <c r="J4" s="183"/>
      <c r="K4" s="187"/>
      <c r="L4" s="187"/>
      <c r="M4" s="187"/>
      <c r="N4" s="187"/>
      <c r="O4" s="187"/>
      <c r="P4" s="187"/>
      <c r="Q4" s="187"/>
      <c r="R4" s="187"/>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row>
    <row r="5" spans="1:103" s="1" customFormat="1" ht="30" customHeight="1" thickBot="1" x14ac:dyDescent="0.3">
      <c r="A5" s="189" t="s">
        <v>195</v>
      </c>
      <c r="B5" s="567">
        <f>BaseSeleccionada</f>
        <v>0</v>
      </c>
      <c r="C5" s="568"/>
      <c r="D5" s="191" t="s">
        <v>196</v>
      </c>
      <c r="E5" s="192" t="s">
        <v>197</v>
      </c>
      <c r="F5" s="193" t="s">
        <v>198</v>
      </c>
      <c r="G5" s="192" t="s">
        <v>199</v>
      </c>
      <c r="H5" s="193" t="s">
        <v>200</v>
      </c>
      <c r="I5" s="193" t="s">
        <v>201</v>
      </c>
      <c r="J5" s="193" t="s">
        <v>202</v>
      </c>
      <c r="K5" s="193" t="s">
        <v>203</v>
      </c>
      <c r="L5" s="193" t="s">
        <v>204</v>
      </c>
      <c r="M5" s="193" t="s">
        <v>205</v>
      </c>
      <c r="N5" s="193" t="s">
        <v>206</v>
      </c>
      <c r="O5" s="193" t="s">
        <v>207</v>
      </c>
      <c r="P5" s="193" t="s">
        <v>208</v>
      </c>
      <c r="Q5" s="193" t="s">
        <v>209</v>
      </c>
      <c r="R5" s="193" t="s">
        <v>210</v>
      </c>
      <c r="S5" s="193" t="s">
        <v>211</v>
      </c>
      <c r="T5" s="193" t="s">
        <v>212</v>
      </c>
      <c r="U5" s="193" t="s">
        <v>213</v>
      </c>
      <c r="V5" s="193" t="s">
        <v>214</v>
      </c>
      <c r="W5" s="193" t="s">
        <v>215</v>
      </c>
      <c r="X5" s="193" t="s">
        <v>216</v>
      </c>
      <c r="Y5" s="193" t="s">
        <v>217</v>
      </c>
      <c r="Z5" s="193" t="s">
        <v>218</v>
      </c>
      <c r="AA5" s="193" t="s">
        <v>219</v>
      </c>
      <c r="AB5" s="193" t="s">
        <v>220</v>
      </c>
      <c r="AC5" s="193" t="s">
        <v>221</v>
      </c>
      <c r="AD5" s="193" t="s">
        <v>222</v>
      </c>
      <c r="AE5" s="193" t="s">
        <v>223</v>
      </c>
      <c r="AF5" s="193" t="s">
        <v>224</v>
      </c>
      <c r="AG5" s="193" t="s">
        <v>225</v>
      </c>
      <c r="AH5" s="193" t="s">
        <v>226</v>
      </c>
      <c r="AI5" s="193" t="s">
        <v>227</v>
      </c>
      <c r="AJ5" s="193" t="s">
        <v>228</v>
      </c>
      <c r="AK5" s="193" t="s">
        <v>229</v>
      </c>
      <c r="AL5" s="193" t="s">
        <v>230</v>
      </c>
      <c r="AM5" s="193" t="s">
        <v>231</v>
      </c>
      <c r="AN5" s="193" t="s">
        <v>232</v>
      </c>
      <c r="AO5" s="193" t="s">
        <v>233</v>
      </c>
      <c r="AP5" s="193" t="s">
        <v>234</v>
      </c>
      <c r="AQ5" s="193" t="s">
        <v>235</v>
      </c>
      <c r="AR5" s="193" t="s">
        <v>236</v>
      </c>
      <c r="AS5" s="193" t="s">
        <v>237</v>
      </c>
      <c r="AT5" s="193" t="s">
        <v>238</v>
      </c>
      <c r="AU5" s="193" t="s">
        <v>239</v>
      </c>
      <c r="AV5" s="193" t="s">
        <v>240</v>
      </c>
      <c r="AW5" s="193" t="s">
        <v>241</v>
      </c>
      <c r="AX5" s="193" t="s">
        <v>242</v>
      </c>
      <c r="AY5" s="193" t="s">
        <v>243</v>
      </c>
      <c r="AZ5" s="193" t="s">
        <v>244</v>
      </c>
      <c r="BA5" s="194" t="s">
        <v>245</v>
      </c>
      <c r="BB5" s="193" t="s">
        <v>246</v>
      </c>
      <c r="BC5" s="193" t="s">
        <v>247</v>
      </c>
      <c r="BD5" s="193" t="s">
        <v>248</v>
      </c>
      <c r="BE5" s="193" t="s">
        <v>249</v>
      </c>
      <c r="BF5" s="193" t="s">
        <v>250</v>
      </c>
      <c r="BG5" s="193" t="s">
        <v>251</v>
      </c>
      <c r="BH5" s="193" t="s">
        <v>252</v>
      </c>
      <c r="BI5" s="193" t="s">
        <v>253</v>
      </c>
      <c r="BJ5" s="193" t="s">
        <v>254</v>
      </c>
      <c r="BK5" s="193" t="s">
        <v>255</v>
      </c>
      <c r="BL5" s="193" t="s">
        <v>256</v>
      </c>
      <c r="BM5" s="193" t="s">
        <v>257</v>
      </c>
      <c r="BN5" s="193" t="s">
        <v>258</v>
      </c>
      <c r="BO5" s="193" t="s">
        <v>259</v>
      </c>
      <c r="BP5" s="193" t="s">
        <v>260</v>
      </c>
      <c r="BQ5" s="193" t="s">
        <v>261</v>
      </c>
      <c r="BR5" s="193" t="s">
        <v>262</v>
      </c>
      <c r="BS5" s="193" t="s">
        <v>263</v>
      </c>
      <c r="BT5" s="193" t="s">
        <v>264</v>
      </c>
      <c r="BU5" s="193" t="s">
        <v>265</v>
      </c>
      <c r="BV5" s="193" t="s">
        <v>266</v>
      </c>
      <c r="BW5" s="193" t="s">
        <v>267</v>
      </c>
      <c r="BX5" s="193" t="s">
        <v>268</v>
      </c>
      <c r="BY5" s="193" t="s">
        <v>269</v>
      </c>
      <c r="BZ5" s="193" t="s">
        <v>270</v>
      </c>
      <c r="CA5" s="193" t="s">
        <v>271</v>
      </c>
      <c r="CB5" s="193" t="s">
        <v>272</v>
      </c>
      <c r="CC5" s="193" t="s">
        <v>273</v>
      </c>
      <c r="CD5" s="193" t="s">
        <v>274</v>
      </c>
      <c r="CE5" s="193" t="s">
        <v>275</v>
      </c>
      <c r="CF5" s="193" t="s">
        <v>276</v>
      </c>
      <c r="CG5" s="193" t="s">
        <v>277</v>
      </c>
      <c r="CH5" s="193" t="s">
        <v>278</v>
      </c>
      <c r="CI5" s="193" t="s">
        <v>279</v>
      </c>
      <c r="CJ5" s="193" t="s">
        <v>280</v>
      </c>
      <c r="CK5" s="193" t="s">
        <v>281</v>
      </c>
      <c r="CL5" s="193" t="s">
        <v>282</v>
      </c>
      <c r="CM5" s="193" t="s">
        <v>283</v>
      </c>
      <c r="CN5" s="193" t="s">
        <v>284</v>
      </c>
      <c r="CO5" s="193" t="s">
        <v>285</v>
      </c>
      <c r="CP5" s="193" t="s">
        <v>286</v>
      </c>
      <c r="CQ5" s="193" t="s">
        <v>287</v>
      </c>
      <c r="CR5" s="193" t="s">
        <v>288</v>
      </c>
      <c r="CS5" s="193" t="s">
        <v>289</v>
      </c>
      <c r="CT5" s="193" t="s">
        <v>290</v>
      </c>
      <c r="CU5" s="193" t="s">
        <v>291</v>
      </c>
      <c r="CV5" s="193" t="s">
        <v>292</v>
      </c>
      <c r="CW5" s="193" t="s">
        <v>293</v>
      </c>
      <c r="CX5" s="193" t="s">
        <v>294</v>
      </c>
      <c r="CY5" s="195" t="s">
        <v>295</v>
      </c>
    </row>
    <row r="6" spans="1:103" s="2" customFormat="1" ht="30" customHeight="1" x14ac:dyDescent="0.25">
      <c r="A6" s="189" t="s">
        <v>296</v>
      </c>
      <c r="B6" s="571" t="str">
        <f>Riesgo</f>
        <v>BAJO</v>
      </c>
      <c r="C6" s="572"/>
      <c r="D6" s="196" t="s">
        <v>297</v>
      </c>
      <c r="E6" s="197"/>
      <c r="F6" s="198"/>
      <c r="G6" s="198"/>
      <c r="H6" s="198"/>
      <c r="I6" s="198"/>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200"/>
    </row>
    <row r="7" spans="1:103" s="2" customFormat="1" ht="30" customHeight="1" x14ac:dyDescent="0.25">
      <c r="A7" s="189" t="s">
        <v>298</v>
      </c>
      <c r="B7" s="571">
        <f>Parametro_Min</f>
        <v>0.7</v>
      </c>
      <c r="C7" s="572"/>
      <c r="D7" s="201" t="s">
        <v>299</v>
      </c>
      <c r="E7" s="202"/>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4"/>
    </row>
    <row r="8" spans="1:103" s="2" customFormat="1" ht="30" customHeight="1" x14ac:dyDescent="0.25">
      <c r="A8" s="189" t="s">
        <v>300</v>
      </c>
      <c r="B8" s="573">
        <f>ValorUniverso</f>
        <v>0</v>
      </c>
      <c r="C8" s="574"/>
      <c r="D8" s="201" t="s">
        <v>301</v>
      </c>
      <c r="E8" s="205"/>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7"/>
    </row>
    <row r="9" spans="1:103" s="2" customFormat="1" ht="30" customHeight="1" x14ac:dyDescent="0.25">
      <c r="A9" s="189" t="s">
        <v>302</v>
      </c>
      <c r="B9" s="573">
        <f>Muestra_Min</f>
        <v>444922863.25</v>
      </c>
      <c r="C9" s="574"/>
      <c r="D9" s="201" t="s">
        <v>303</v>
      </c>
      <c r="E9" s="208"/>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10"/>
    </row>
    <row r="10" spans="1:103" s="3" customFormat="1" ht="30" customHeight="1" x14ac:dyDescent="0.25">
      <c r="A10" s="189" t="s">
        <v>304</v>
      </c>
      <c r="B10" s="575" t="str">
        <f>IF(B11&gt;=B9,"SI CUMPLE","NO CUMPLE")</f>
        <v>SI CUMPLE</v>
      </c>
      <c r="C10" s="576"/>
      <c r="D10" s="201" t="s">
        <v>305</v>
      </c>
      <c r="E10" s="211">
        <v>4176652071</v>
      </c>
      <c r="F10" s="212">
        <v>562870000</v>
      </c>
      <c r="G10" s="212">
        <v>2662670801</v>
      </c>
      <c r="H10" s="212">
        <v>66448353000</v>
      </c>
      <c r="I10" s="212">
        <v>321895641</v>
      </c>
      <c r="J10" s="212">
        <v>223438064000</v>
      </c>
      <c r="K10" s="212">
        <v>1567137650</v>
      </c>
      <c r="L10" s="212">
        <v>1529561472</v>
      </c>
      <c r="M10" s="212">
        <v>5524361500</v>
      </c>
      <c r="N10" s="212">
        <v>739580804</v>
      </c>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3"/>
    </row>
    <row r="11" spans="1:103" s="3" customFormat="1" ht="30" customHeight="1" thickBot="1" x14ac:dyDescent="0.3">
      <c r="A11" s="214" t="s">
        <v>306</v>
      </c>
      <c r="B11" s="569">
        <f>SUM(E11:CY11)</f>
        <v>304438044182</v>
      </c>
      <c r="C11" s="570"/>
      <c r="D11" s="201" t="s">
        <v>307</v>
      </c>
      <c r="E11" s="211">
        <v>2784434714</v>
      </c>
      <c r="F11" s="212">
        <v>335984600</v>
      </c>
      <c r="G11" s="212">
        <v>2662670801</v>
      </c>
      <c r="H11" s="212">
        <v>66448353000</v>
      </c>
      <c r="I11" s="212">
        <v>321895641</v>
      </c>
      <c r="J11" s="212">
        <v>223438064000</v>
      </c>
      <c r="K11" s="212">
        <v>1567137650</v>
      </c>
      <c r="L11" s="212">
        <v>1529561472</v>
      </c>
      <c r="M11" s="212">
        <v>4610361500</v>
      </c>
      <c r="N11" s="212">
        <v>739580804</v>
      </c>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3"/>
    </row>
    <row r="12" spans="1:103" s="3" customFormat="1" ht="30" customHeight="1" thickBot="1" x14ac:dyDescent="0.3">
      <c r="A12" s="36"/>
      <c r="D12" s="201" t="s">
        <v>308</v>
      </c>
      <c r="E12" s="215">
        <v>1000000000</v>
      </c>
      <c r="F12" s="216">
        <v>30000000</v>
      </c>
      <c r="G12" s="216"/>
      <c r="H12" s="216"/>
      <c r="I12" s="216"/>
      <c r="J12" s="216"/>
      <c r="K12" s="216"/>
      <c r="L12" s="216"/>
      <c r="M12" s="216"/>
      <c r="N12" s="216"/>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8"/>
    </row>
    <row r="13" spans="1:103" s="4" customFormat="1" ht="30" customHeight="1" x14ac:dyDescent="0.25">
      <c r="A13" s="219" t="s">
        <v>309</v>
      </c>
      <c r="B13" s="220" t="s">
        <v>310</v>
      </c>
      <c r="C13" s="221" t="s">
        <v>311</v>
      </c>
      <c r="D13" s="201" t="s">
        <v>312</v>
      </c>
      <c r="E13" s="202" t="s">
        <v>313</v>
      </c>
      <c r="F13" s="203" t="s">
        <v>314</v>
      </c>
      <c r="G13" s="203" t="s">
        <v>315</v>
      </c>
      <c r="H13" s="203" t="s">
        <v>316</v>
      </c>
      <c r="I13" s="203" t="s">
        <v>317</v>
      </c>
      <c r="J13" s="203" t="s">
        <v>318</v>
      </c>
      <c r="K13" s="203" t="s">
        <v>319</v>
      </c>
      <c r="L13" s="203" t="s">
        <v>320</v>
      </c>
      <c r="M13" s="203" t="s">
        <v>321</v>
      </c>
      <c r="N13" s="203" t="s">
        <v>322</v>
      </c>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4"/>
    </row>
    <row r="14" spans="1:103" s="3" customFormat="1" ht="30" customHeight="1" x14ac:dyDescent="0.25">
      <c r="A14" s="222" t="s">
        <v>323</v>
      </c>
      <c r="B14" s="223" t="str">
        <f>IF(C14="","",IF(C14&gt;=$B$7,"ECONOMICO","ANTIECONOMICO"))</f>
        <v>ECONOMICO</v>
      </c>
      <c r="C14" s="20">
        <f>IFERROR(IF(_ECONOMIA_CONTRATACION&lt;0,"",_ECONOMIA_CONTRATACION),"")</f>
        <v>0.80543957222830542</v>
      </c>
      <c r="D14" s="201" t="s">
        <v>324</v>
      </c>
      <c r="E14" s="224" t="s">
        <v>325</v>
      </c>
      <c r="F14" s="225" t="s">
        <v>326</v>
      </c>
      <c r="G14" s="225" t="s">
        <v>327</v>
      </c>
      <c r="H14" s="225" t="s">
        <v>328</v>
      </c>
      <c r="I14" s="225" t="s">
        <v>328</v>
      </c>
      <c r="J14" s="225" t="s">
        <v>328</v>
      </c>
      <c r="K14" s="225" t="s">
        <v>329</v>
      </c>
      <c r="L14" s="225" t="s">
        <v>329</v>
      </c>
      <c r="M14" s="225" t="s">
        <v>328</v>
      </c>
      <c r="N14" s="225" t="s">
        <v>328</v>
      </c>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6"/>
    </row>
    <row r="15" spans="1:103" s="3" customFormat="1" ht="30" customHeight="1" x14ac:dyDescent="0.25">
      <c r="A15" s="222" t="s">
        <v>330</v>
      </c>
      <c r="B15" s="227" t="str">
        <f>IF(C15="","",IF(C15&gt;=$B$7,"EFICAZ","INEFICAZ"))</f>
        <v>EFICAZ</v>
      </c>
      <c r="C15" s="20">
        <f>IFERROR(IF(_EFICACIA_CONTRATACION&lt;0,"",_EFICACIA_CONTRATACION),"")</f>
        <v>0.82094877274762412</v>
      </c>
      <c r="D15" s="201" t="s">
        <v>331</v>
      </c>
      <c r="E15" s="224"/>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6"/>
    </row>
    <row r="16" spans="1:103" s="3" customFormat="1" ht="35.25" customHeight="1" thickBot="1" x14ac:dyDescent="0.3">
      <c r="A16" s="228" t="s">
        <v>332</v>
      </c>
      <c r="B16" s="229" t="str">
        <f>IF(C16="","",IF(C16&gt;=$B$7,"EFICIENTE","DEFICIENTE"))</f>
        <v>EFICIENTE</v>
      </c>
      <c r="C16" s="32">
        <f>IFERROR(IF(_EFICIENCIA_CONTRATACION&lt;0,"",_EFICIENCIA_CONTRATACION),"")</f>
        <v>0.81936367757243855</v>
      </c>
      <c r="D16" s="201" t="s">
        <v>333</v>
      </c>
      <c r="E16" s="230" t="s">
        <v>334</v>
      </c>
      <c r="F16" s="231" t="s">
        <v>335</v>
      </c>
      <c r="G16" s="231" t="s">
        <v>334</v>
      </c>
      <c r="H16" s="231" t="s">
        <v>334</v>
      </c>
      <c r="I16" s="231" t="s">
        <v>335</v>
      </c>
      <c r="J16" s="231" t="s">
        <v>335</v>
      </c>
      <c r="K16" s="232" t="s">
        <v>334</v>
      </c>
      <c r="L16" s="232" t="s">
        <v>334</v>
      </c>
      <c r="M16" s="232" t="s">
        <v>334</v>
      </c>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3"/>
    </row>
    <row r="17" spans="1:103" s="5" customFormat="1" ht="30" customHeight="1" thickBot="1" x14ac:dyDescent="0.3">
      <c r="A17" s="234"/>
      <c r="B17" s="235"/>
      <c r="C17" s="31"/>
      <c r="D17" s="201" t="s">
        <v>336</v>
      </c>
      <c r="E17" s="236">
        <f t="shared" ref="E17:AJ17" si="0">IFERROR(E11/$B$11,"")</f>
        <v>9.1461457173709921E-3</v>
      </c>
      <c r="F17" s="237">
        <f t="shared" si="0"/>
        <v>1.1036222522804698E-3</v>
      </c>
      <c r="G17" s="237">
        <f t="shared" si="0"/>
        <v>8.7461828502885617E-3</v>
      </c>
      <c r="H17" s="237">
        <f t="shared" si="0"/>
        <v>0.2182656020489859</v>
      </c>
      <c r="I17" s="237">
        <f t="shared" si="0"/>
        <v>1.057343676822347E-3</v>
      </c>
      <c r="J17" s="237">
        <f t="shared" si="0"/>
        <v>0.73393607753708878</v>
      </c>
      <c r="K17" s="237">
        <f t="shared" si="0"/>
        <v>5.1476406446203859E-3</v>
      </c>
      <c r="L17" s="237">
        <f t="shared" si="0"/>
        <v>5.0242126476334652E-3</v>
      </c>
      <c r="M17" s="237">
        <f t="shared" si="0"/>
        <v>1.5143841540526455E-2</v>
      </c>
      <c r="N17" s="237">
        <f t="shared" si="0"/>
        <v>2.4293310843826791E-3</v>
      </c>
      <c r="O17" s="237">
        <f t="shared" si="0"/>
        <v>0</v>
      </c>
      <c r="P17" s="237">
        <f t="shared" si="0"/>
        <v>0</v>
      </c>
      <c r="Q17" s="237">
        <f t="shared" si="0"/>
        <v>0</v>
      </c>
      <c r="R17" s="237">
        <f t="shared" si="0"/>
        <v>0</v>
      </c>
      <c r="S17" s="237">
        <f t="shared" si="0"/>
        <v>0</v>
      </c>
      <c r="T17" s="237">
        <f t="shared" si="0"/>
        <v>0</v>
      </c>
      <c r="U17" s="237">
        <f t="shared" si="0"/>
        <v>0</v>
      </c>
      <c r="V17" s="237">
        <f t="shared" si="0"/>
        <v>0</v>
      </c>
      <c r="W17" s="237">
        <f t="shared" si="0"/>
        <v>0</v>
      </c>
      <c r="X17" s="237">
        <f t="shared" si="0"/>
        <v>0</v>
      </c>
      <c r="Y17" s="237">
        <f t="shared" si="0"/>
        <v>0</v>
      </c>
      <c r="Z17" s="237">
        <f t="shared" si="0"/>
        <v>0</v>
      </c>
      <c r="AA17" s="237">
        <f t="shared" si="0"/>
        <v>0</v>
      </c>
      <c r="AB17" s="237">
        <f t="shared" si="0"/>
        <v>0</v>
      </c>
      <c r="AC17" s="237">
        <f t="shared" si="0"/>
        <v>0</v>
      </c>
      <c r="AD17" s="237">
        <f t="shared" si="0"/>
        <v>0</v>
      </c>
      <c r="AE17" s="237">
        <f t="shared" si="0"/>
        <v>0</v>
      </c>
      <c r="AF17" s="237">
        <f t="shared" si="0"/>
        <v>0</v>
      </c>
      <c r="AG17" s="237">
        <f t="shared" si="0"/>
        <v>0</v>
      </c>
      <c r="AH17" s="237">
        <f t="shared" si="0"/>
        <v>0</v>
      </c>
      <c r="AI17" s="237">
        <f t="shared" si="0"/>
        <v>0</v>
      </c>
      <c r="AJ17" s="237">
        <f t="shared" si="0"/>
        <v>0</v>
      </c>
      <c r="AK17" s="237">
        <f t="shared" ref="AK17:BP17" si="1">IFERROR(AK11/$B$11,"")</f>
        <v>0</v>
      </c>
      <c r="AL17" s="237">
        <f t="shared" si="1"/>
        <v>0</v>
      </c>
      <c r="AM17" s="237">
        <f t="shared" si="1"/>
        <v>0</v>
      </c>
      <c r="AN17" s="237">
        <f t="shared" si="1"/>
        <v>0</v>
      </c>
      <c r="AO17" s="237">
        <f t="shared" si="1"/>
        <v>0</v>
      </c>
      <c r="AP17" s="237">
        <f t="shared" si="1"/>
        <v>0</v>
      </c>
      <c r="AQ17" s="237">
        <f t="shared" si="1"/>
        <v>0</v>
      </c>
      <c r="AR17" s="237">
        <f t="shared" si="1"/>
        <v>0</v>
      </c>
      <c r="AS17" s="237">
        <f t="shared" si="1"/>
        <v>0</v>
      </c>
      <c r="AT17" s="237">
        <f t="shared" si="1"/>
        <v>0</v>
      </c>
      <c r="AU17" s="237">
        <f t="shared" si="1"/>
        <v>0</v>
      </c>
      <c r="AV17" s="237">
        <f t="shared" si="1"/>
        <v>0</v>
      </c>
      <c r="AW17" s="237">
        <f t="shared" si="1"/>
        <v>0</v>
      </c>
      <c r="AX17" s="237">
        <f t="shared" si="1"/>
        <v>0</v>
      </c>
      <c r="AY17" s="237">
        <f t="shared" si="1"/>
        <v>0</v>
      </c>
      <c r="AZ17" s="237">
        <f t="shared" si="1"/>
        <v>0</v>
      </c>
      <c r="BA17" s="237">
        <f t="shared" si="1"/>
        <v>0</v>
      </c>
      <c r="BB17" s="237">
        <f t="shared" si="1"/>
        <v>0</v>
      </c>
      <c r="BC17" s="237">
        <f t="shared" si="1"/>
        <v>0</v>
      </c>
      <c r="BD17" s="237">
        <f t="shared" si="1"/>
        <v>0</v>
      </c>
      <c r="BE17" s="237">
        <f t="shared" si="1"/>
        <v>0</v>
      </c>
      <c r="BF17" s="237">
        <f t="shared" si="1"/>
        <v>0</v>
      </c>
      <c r="BG17" s="237">
        <f t="shared" si="1"/>
        <v>0</v>
      </c>
      <c r="BH17" s="237">
        <f t="shared" si="1"/>
        <v>0</v>
      </c>
      <c r="BI17" s="237">
        <f t="shared" si="1"/>
        <v>0</v>
      </c>
      <c r="BJ17" s="237">
        <f t="shared" si="1"/>
        <v>0</v>
      </c>
      <c r="BK17" s="237">
        <f t="shared" si="1"/>
        <v>0</v>
      </c>
      <c r="BL17" s="237">
        <f t="shared" si="1"/>
        <v>0</v>
      </c>
      <c r="BM17" s="237">
        <f t="shared" si="1"/>
        <v>0</v>
      </c>
      <c r="BN17" s="237">
        <f t="shared" si="1"/>
        <v>0</v>
      </c>
      <c r="BO17" s="237">
        <f t="shared" si="1"/>
        <v>0</v>
      </c>
      <c r="BP17" s="237">
        <f t="shared" si="1"/>
        <v>0</v>
      </c>
      <c r="BQ17" s="237">
        <f t="shared" ref="BQ17:CY17" si="2">IFERROR(BQ11/$B$11,"")</f>
        <v>0</v>
      </c>
      <c r="BR17" s="237">
        <f t="shared" si="2"/>
        <v>0</v>
      </c>
      <c r="BS17" s="237">
        <f t="shared" si="2"/>
        <v>0</v>
      </c>
      <c r="BT17" s="237">
        <f t="shared" si="2"/>
        <v>0</v>
      </c>
      <c r="BU17" s="237">
        <f t="shared" si="2"/>
        <v>0</v>
      </c>
      <c r="BV17" s="237">
        <f t="shared" si="2"/>
        <v>0</v>
      </c>
      <c r="BW17" s="237">
        <f t="shared" si="2"/>
        <v>0</v>
      </c>
      <c r="BX17" s="237">
        <f t="shared" si="2"/>
        <v>0</v>
      </c>
      <c r="BY17" s="237">
        <f t="shared" si="2"/>
        <v>0</v>
      </c>
      <c r="BZ17" s="237">
        <f t="shared" si="2"/>
        <v>0</v>
      </c>
      <c r="CA17" s="237">
        <f t="shared" si="2"/>
        <v>0</v>
      </c>
      <c r="CB17" s="237">
        <f t="shared" si="2"/>
        <v>0</v>
      </c>
      <c r="CC17" s="237">
        <f t="shared" si="2"/>
        <v>0</v>
      </c>
      <c r="CD17" s="237">
        <f t="shared" si="2"/>
        <v>0</v>
      </c>
      <c r="CE17" s="237">
        <f t="shared" si="2"/>
        <v>0</v>
      </c>
      <c r="CF17" s="237">
        <f t="shared" si="2"/>
        <v>0</v>
      </c>
      <c r="CG17" s="237">
        <f t="shared" si="2"/>
        <v>0</v>
      </c>
      <c r="CH17" s="237">
        <f t="shared" si="2"/>
        <v>0</v>
      </c>
      <c r="CI17" s="237">
        <f t="shared" si="2"/>
        <v>0</v>
      </c>
      <c r="CJ17" s="237">
        <f t="shared" si="2"/>
        <v>0</v>
      </c>
      <c r="CK17" s="237">
        <f t="shared" si="2"/>
        <v>0</v>
      </c>
      <c r="CL17" s="237">
        <f t="shared" si="2"/>
        <v>0</v>
      </c>
      <c r="CM17" s="237">
        <f t="shared" si="2"/>
        <v>0</v>
      </c>
      <c r="CN17" s="237">
        <f t="shared" si="2"/>
        <v>0</v>
      </c>
      <c r="CO17" s="237">
        <f t="shared" si="2"/>
        <v>0</v>
      </c>
      <c r="CP17" s="237">
        <f t="shared" si="2"/>
        <v>0</v>
      </c>
      <c r="CQ17" s="237">
        <f t="shared" si="2"/>
        <v>0</v>
      </c>
      <c r="CR17" s="237">
        <f t="shared" si="2"/>
        <v>0</v>
      </c>
      <c r="CS17" s="237">
        <f t="shared" si="2"/>
        <v>0</v>
      </c>
      <c r="CT17" s="237">
        <f t="shared" si="2"/>
        <v>0</v>
      </c>
      <c r="CU17" s="237">
        <f t="shared" si="2"/>
        <v>0</v>
      </c>
      <c r="CV17" s="237">
        <f t="shared" si="2"/>
        <v>0</v>
      </c>
      <c r="CW17" s="237">
        <f t="shared" si="2"/>
        <v>0</v>
      </c>
      <c r="CX17" s="237">
        <f t="shared" si="2"/>
        <v>0</v>
      </c>
      <c r="CY17" s="237">
        <f t="shared" si="2"/>
        <v>0</v>
      </c>
    </row>
    <row r="18" spans="1:103" s="5" customFormat="1" ht="30" customHeight="1" thickTop="1" x14ac:dyDescent="0.25">
      <c r="A18" s="594" t="s">
        <v>337</v>
      </c>
      <c r="B18" s="596" t="str">
        <f>IFERROR(
IF(AND(C18&gt;=$B$7,OR(B14&lt;&gt;"ECONOMICO",B15&lt;&gt;"EFICAZ",B16&lt;&gt;"EFICIENTE")),"MODERADAMENTE EFECTIVO",
IF($B$6="BAJO",VLOOKUP($C$18,TablaConcepto[],4,TRUE),IF($B$6="MEDIO",VLOOKUP($C$18,TablaConcepto[[MEDIO]:[Concepto]],3,TRUE),VLOOKUP($C$18,TablaConcepto[[ALTO]:[Concepto]],2,TRUE)))),
"")</f>
        <v>EFECTIVO</v>
      </c>
      <c r="C18" s="592">
        <f>IFERROR(AVERAGE(C14:C16),"")</f>
        <v>0.8152506741827894</v>
      </c>
      <c r="D18" s="201" t="s">
        <v>338</v>
      </c>
      <c r="E18" s="238" t="s">
        <v>339</v>
      </c>
      <c r="F18" s="239" t="s">
        <v>340</v>
      </c>
      <c r="G18" s="239" t="s">
        <v>341</v>
      </c>
      <c r="H18" s="239" t="s">
        <v>342</v>
      </c>
      <c r="I18" s="239" t="s">
        <v>340</v>
      </c>
      <c r="J18" s="239" t="s">
        <v>341</v>
      </c>
      <c r="K18" s="239" t="s">
        <v>340</v>
      </c>
      <c r="L18" s="239" t="s">
        <v>340</v>
      </c>
      <c r="M18" s="239" t="s">
        <v>340</v>
      </c>
      <c r="N18" s="239" t="s">
        <v>340</v>
      </c>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40"/>
    </row>
    <row r="19" spans="1:103" s="6" customFormat="1" ht="30" customHeight="1" thickBot="1" x14ac:dyDescent="0.3">
      <c r="A19" s="595"/>
      <c r="B19" s="597"/>
      <c r="C19" s="593"/>
      <c r="D19" s="201" t="s">
        <v>343</v>
      </c>
      <c r="E19" s="241">
        <v>0</v>
      </c>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3"/>
    </row>
    <row r="20" spans="1:103" s="5" customFormat="1" ht="30" customHeight="1" thickTop="1" x14ac:dyDescent="0.25">
      <c r="B20" s="37" t="b">
        <f>AND(C18&gt;=B7,OR(B14&lt;&gt;"ECONOMICO",B15&lt;&gt;"EFICAZ",B16&lt;&gt;"EFICIENTE"))</f>
        <v>0</v>
      </c>
      <c r="D20" s="201" t="s">
        <v>344</v>
      </c>
      <c r="E20" s="241">
        <v>1000000000</v>
      </c>
      <c r="F20" s="242">
        <v>4000000</v>
      </c>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3"/>
    </row>
    <row r="21" spans="1:103" s="5" customFormat="1" ht="30" customHeight="1" thickBot="1" x14ac:dyDescent="0.3">
      <c r="A21" s="244"/>
      <c r="C21" s="245"/>
      <c r="D21" s="246" t="s">
        <v>345</v>
      </c>
      <c r="E21" s="247" t="s">
        <v>346</v>
      </c>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9"/>
    </row>
    <row r="22" spans="1:103" s="7" customFormat="1" ht="25.5" customHeight="1" thickBot="1" x14ac:dyDescent="0.3">
      <c r="A22" s="250"/>
      <c r="B22" s="12"/>
      <c r="C22" s="245"/>
      <c r="D22" s="251"/>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row>
    <row r="23" spans="1:103" s="8" customFormat="1" ht="24.75" thickBot="1" x14ac:dyDescent="0.3">
      <c r="A23" s="254" t="s">
        <v>347</v>
      </c>
      <c r="B23" s="255" t="s">
        <v>348</v>
      </c>
      <c r="C23" s="255" t="s">
        <v>349</v>
      </c>
      <c r="D23" s="256" t="s">
        <v>350</v>
      </c>
      <c r="E23" s="257" t="s">
        <v>351</v>
      </c>
      <c r="F23" s="258" t="s">
        <v>351</v>
      </c>
      <c r="G23" s="258" t="s">
        <v>351</v>
      </c>
      <c r="H23" s="258" t="s">
        <v>351</v>
      </c>
      <c r="I23" s="258" t="s">
        <v>351</v>
      </c>
      <c r="J23" s="258" t="s">
        <v>351</v>
      </c>
      <c r="K23" s="258" t="s">
        <v>351</v>
      </c>
      <c r="L23" s="258" t="s">
        <v>351</v>
      </c>
      <c r="M23" s="258" t="s">
        <v>351</v>
      </c>
      <c r="N23" s="258" t="s">
        <v>351</v>
      </c>
      <c r="O23" s="258" t="s">
        <v>351</v>
      </c>
      <c r="P23" s="258" t="s">
        <v>351</v>
      </c>
      <c r="Q23" s="258" t="s">
        <v>351</v>
      </c>
      <c r="R23" s="258" t="s">
        <v>351</v>
      </c>
      <c r="S23" s="258" t="s">
        <v>351</v>
      </c>
      <c r="T23" s="258" t="s">
        <v>351</v>
      </c>
      <c r="U23" s="258" t="s">
        <v>351</v>
      </c>
      <c r="V23" s="258" t="s">
        <v>351</v>
      </c>
      <c r="W23" s="258" t="s">
        <v>351</v>
      </c>
      <c r="X23" s="258" t="s">
        <v>351</v>
      </c>
      <c r="Y23" s="258" t="s">
        <v>351</v>
      </c>
      <c r="Z23" s="258" t="s">
        <v>351</v>
      </c>
      <c r="AA23" s="258" t="s">
        <v>351</v>
      </c>
      <c r="AB23" s="258" t="s">
        <v>351</v>
      </c>
      <c r="AC23" s="258" t="s">
        <v>351</v>
      </c>
      <c r="AD23" s="258" t="s">
        <v>351</v>
      </c>
      <c r="AE23" s="258" t="s">
        <v>351</v>
      </c>
      <c r="AF23" s="258" t="s">
        <v>351</v>
      </c>
      <c r="AG23" s="258" t="s">
        <v>351</v>
      </c>
      <c r="AH23" s="258" t="s">
        <v>351</v>
      </c>
      <c r="AI23" s="258" t="s">
        <v>351</v>
      </c>
      <c r="AJ23" s="258" t="s">
        <v>351</v>
      </c>
      <c r="AK23" s="258" t="s">
        <v>351</v>
      </c>
      <c r="AL23" s="258" t="s">
        <v>351</v>
      </c>
      <c r="AM23" s="258" t="s">
        <v>351</v>
      </c>
      <c r="AN23" s="258" t="s">
        <v>351</v>
      </c>
      <c r="AO23" s="258" t="s">
        <v>351</v>
      </c>
      <c r="AP23" s="258" t="s">
        <v>351</v>
      </c>
      <c r="AQ23" s="258" t="s">
        <v>351</v>
      </c>
      <c r="AR23" s="258" t="s">
        <v>351</v>
      </c>
      <c r="AS23" s="258" t="s">
        <v>351</v>
      </c>
      <c r="AT23" s="258" t="s">
        <v>351</v>
      </c>
      <c r="AU23" s="258" t="s">
        <v>351</v>
      </c>
      <c r="AV23" s="258" t="s">
        <v>351</v>
      </c>
      <c r="AW23" s="258" t="s">
        <v>351</v>
      </c>
      <c r="AX23" s="258" t="s">
        <v>351</v>
      </c>
      <c r="AY23" s="258" t="s">
        <v>351</v>
      </c>
      <c r="AZ23" s="258" t="s">
        <v>351</v>
      </c>
      <c r="BA23" s="258" t="s">
        <v>351</v>
      </c>
      <c r="BB23" s="258" t="s">
        <v>351</v>
      </c>
      <c r="BC23" s="258" t="s">
        <v>351</v>
      </c>
      <c r="BD23" s="258" t="s">
        <v>351</v>
      </c>
      <c r="BE23" s="258" t="s">
        <v>351</v>
      </c>
      <c r="BF23" s="258" t="s">
        <v>351</v>
      </c>
      <c r="BG23" s="258" t="s">
        <v>351</v>
      </c>
      <c r="BH23" s="258" t="s">
        <v>351</v>
      </c>
      <c r="BI23" s="258" t="s">
        <v>351</v>
      </c>
      <c r="BJ23" s="258" t="s">
        <v>351</v>
      </c>
      <c r="BK23" s="258" t="s">
        <v>351</v>
      </c>
      <c r="BL23" s="258" t="s">
        <v>351</v>
      </c>
      <c r="BM23" s="258" t="s">
        <v>351</v>
      </c>
      <c r="BN23" s="258" t="s">
        <v>351</v>
      </c>
      <c r="BO23" s="258" t="s">
        <v>351</v>
      </c>
      <c r="BP23" s="258" t="s">
        <v>351</v>
      </c>
      <c r="BQ23" s="258" t="s">
        <v>351</v>
      </c>
      <c r="BR23" s="258" t="s">
        <v>351</v>
      </c>
      <c r="BS23" s="258" t="s">
        <v>351</v>
      </c>
      <c r="BT23" s="258" t="s">
        <v>351</v>
      </c>
      <c r="BU23" s="258" t="s">
        <v>351</v>
      </c>
      <c r="BV23" s="258" t="s">
        <v>351</v>
      </c>
      <c r="BW23" s="258" t="s">
        <v>351</v>
      </c>
      <c r="BX23" s="258" t="s">
        <v>351</v>
      </c>
      <c r="BY23" s="258" t="s">
        <v>351</v>
      </c>
      <c r="BZ23" s="258" t="s">
        <v>351</v>
      </c>
      <c r="CA23" s="258" t="s">
        <v>351</v>
      </c>
      <c r="CB23" s="258" t="s">
        <v>351</v>
      </c>
      <c r="CC23" s="258" t="s">
        <v>351</v>
      </c>
      <c r="CD23" s="258" t="s">
        <v>351</v>
      </c>
      <c r="CE23" s="258" t="s">
        <v>351</v>
      </c>
      <c r="CF23" s="258" t="s">
        <v>351</v>
      </c>
      <c r="CG23" s="258" t="s">
        <v>351</v>
      </c>
      <c r="CH23" s="258" t="s">
        <v>351</v>
      </c>
      <c r="CI23" s="258" t="s">
        <v>351</v>
      </c>
      <c r="CJ23" s="258" t="s">
        <v>351</v>
      </c>
      <c r="CK23" s="258" t="s">
        <v>351</v>
      </c>
      <c r="CL23" s="258" t="s">
        <v>351</v>
      </c>
      <c r="CM23" s="258" t="s">
        <v>351</v>
      </c>
      <c r="CN23" s="258" t="s">
        <v>351</v>
      </c>
      <c r="CO23" s="258" t="s">
        <v>351</v>
      </c>
      <c r="CP23" s="258" t="s">
        <v>351</v>
      </c>
      <c r="CQ23" s="258" t="s">
        <v>351</v>
      </c>
      <c r="CR23" s="258" t="s">
        <v>351</v>
      </c>
      <c r="CS23" s="258" t="s">
        <v>351</v>
      </c>
      <c r="CT23" s="258" t="s">
        <v>351</v>
      </c>
      <c r="CU23" s="258" t="s">
        <v>351</v>
      </c>
      <c r="CV23" s="258" t="s">
        <v>351</v>
      </c>
      <c r="CW23" s="258" t="s">
        <v>351</v>
      </c>
      <c r="CX23" s="258" t="s">
        <v>351</v>
      </c>
      <c r="CY23" s="259" t="s">
        <v>351</v>
      </c>
    </row>
    <row r="24" spans="1:103" s="1" customFormat="1" ht="87" customHeight="1" x14ac:dyDescent="0.25">
      <c r="A24" s="584" t="s">
        <v>352</v>
      </c>
      <c r="B24" s="260" t="s">
        <v>353</v>
      </c>
      <c r="C24" s="261" t="s">
        <v>330</v>
      </c>
      <c r="D24" s="262" t="s">
        <v>354</v>
      </c>
      <c r="E24" s="263">
        <v>1</v>
      </c>
      <c r="F24" s="264">
        <v>0.9</v>
      </c>
      <c r="G24" s="264">
        <v>0.3</v>
      </c>
      <c r="H24" s="264">
        <v>1</v>
      </c>
      <c r="I24" s="264">
        <v>1</v>
      </c>
      <c r="J24" s="264">
        <v>1</v>
      </c>
      <c r="K24" s="264">
        <v>0.9</v>
      </c>
      <c r="L24" s="264">
        <v>0.9</v>
      </c>
      <c r="M24" s="264">
        <v>1</v>
      </c>
      <c r="N24" s="264">
        <v>1</v>
      </c>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5"/>
    </row>
    <row r="25" spans="1:103" s="1" customFormat="1" ht="96.75" customHeight="1" x14ac:dyDescent="0.25">
      <c r="A25" s="585"/>
      <c r="B25" s="260" t="s">
        <v>355</v>
      </c>
      <c r="C25" s="261" t="s">
        <v>330</v>
      </c>
      <c r="D25" s="262" t="s">
        <v>356</v>
      </c>
      <c r="E25" s="266">
        <v>1</v>
      </c>
      <c r="F25" s="267">
        <v>1</v>
      </c>
      <c r="G25" s="267">
        <v>1</v>
      </c>
      <c r="H25" s="267">
        <v>1</v>
      </c>
      <c r="I25" s="267">
        <v>1</v>
      </c>
      <c r="J25" s="267">
        <v>1</v>
      </c>
      <c r="K25" s="267">
        <v>1</v>
      </c>
      <c r="L25" s="267">
        <v>1</v>
      </c>
      <c r="M25" s="267">
        <v>0.95</v>
      </c>
      <c r="N25" s="267">
        <v>1</v>
      </c>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267"/>
      <c r="CM25" s="267"/>
      <c r="CN25" s="267"/>
      <c r="CO25" s="267"/>
      <c r="CP25" s="267"/>
      <c r="CQ25" s="267"/>
      <c r="CR25" s="267"/>
      <c r="CS25" s="267"/>
      <c r="CT25" s="267"/>
      <c r="CU25" s="267"/>
      <c r="CV25" s="267"/>
      <c r="CW25" s="267"/>
      <c r="CX25" s="267"/>
      <c r="CY25" s="268"/>
    </row>
    <row r="26" spans="1:103" s="1" customFormat="1" ht="69" customHeight="1" x14ac:dyDescent="0.25">
      <c r="A26" s="585"/>
      <c r="B26" s="260" t="s">
        <v>357</v>
      </c>
      <c r="C26" s="261" t="s">
        <v>323</v>
      </c>
      <c r="D26" s="262" t="s">
        <v>358</v>
      </c>
      <c r="E26" s="266">
        <v>1</v>
      </c>
      <c r="F26" s="267">
        <v>0.9</v>
      </c>
      <c r="G26" s="267">
        <v>0.9</v>
      </c>
      <c r="H26" s="267">
        <v>0.9</v>
      </c>
      <c r="I26" s="267">
        <v>0.9</v>
      </c>
      <c r="J26" s="267">
        <v>1</v>
      </c>
      <c r="K26" s="267">
        <v>0.9</v>
      </c>
      <c r="L26" s="267">
        <v>0.9</v>
      </c>
      <c r="M26" s="267">
        <v>0.95</v>
      </c>
      <c r="N26" s="267">
        <v>1</v>
      </c>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c r="CE26" s="267"/>
      <c r="CF26" s="267"/>
      <c r="CG26" s="267"/>
      <c r="CH26" s="267"/>
      <c r="CI26" s="267"/>
      <c r="CJ26" s="267"/>
      <c r="CK26" s="267"/>
      <c r="CL26" s="267"/>
      <c r="CM26" s="267"/>
      <c r="CN26" s="267"/>
      <c r="CO26" s="267"/>
      <c r="CP26" s="267"/>
      <c r="CQ26" s="267"/>
      <c r="CR26" s="267"/>
      <c r="CS26" s="267"/>
      <c r="CT26" s="267"/>
      <c r="CU26" s="267"/>
      <c r="CV26" s="267"/>
      <c r="CW26" s="267"/>
      <c r="CX26" s="267"/>
      <c r="CY26" s="268"/>
    </row>
    <row r="27" spans="1:103" s="1" customFormat="1" ht="45" customHeight="1" x14ac:dyDescent="0.25">
      <c r="A27" s="585"/>
      <c r="B27" s="260" t="s">
        <v>359</v>
      </c>
      <c r="C27" s="261" t="s">
        <v>330</v>
      </c>
      <c r="D27" s="262" t="s">
        <v>360</v>
      </c>
      <c r="E27" s="266">
        <v>1</v>
      </c>
      <c r="F27" s="267">
        <v>1</v>
      </c>
      <c r="G27" s="267">
        <v>0.85</v>
      </c>
      <c r="H27" s="267"/>
      <c r="I27" s="267"/>
      <c r="J27" s="267"/>
      <c r="K27" s="267">
        <v>1</v>
      </c>
      <c r="L27" s="267">
        <v>1</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8"/>
    </row>
    <row r="28" spans="1:103" s="1" customFormat="1" ht="70.5" customHeight="1" x14ac:dyDescent="0.25">
      <c r="A28" s="585"/>
      <c r="B28" s="589" t="s">
        <v>361</v>
      </c>
      <c r="C28" s="261" t="s">
        <v>323</v>
      </c>
      <c r="D28" s="262" t="s">
        <v>362</v>
      </c>
      <c r="E28" s="266">
        <v>1</v>
      </c>
      <c r="F28" s="267">
        <v>0.9</v>
      </c>
      <c r="G28" s="267">
        <v>0.85</v>
      </c>
      <c r="H28" s="267"/>
      <c r="I28" s="267"/>
      <c r="J28" s="267">
        <v>1</v>
      </c>
      <c r="K28" s="267">
        <v>0.9</v>
      </c>
      <c r="L28" s="267">
        <v>0.9</v>
      </c>
      <c r="M28" s="267">
        <v>0.95</v>
      </c>
      <c r="N28" s="267">
        <v>1</v>
      </c>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67"/>
      <c r="CU28" s="267"/>
      <c r="CV28" s="267"/>
      <c r="CW28" s="267"/>
      <c r="CX28" s="267"/>
      <c r="CY28" s="268"/>
    </row>
    <row r="29" spans="1:103" s="1" customFormat="1" ht="70.5" customHeight="1" x14ac:dyDescent="0.25">
      <c r="A29" s="585"/>
      <c r="B29" s="590"/>
      <c r="C29" s="261" t="s">
        <v>330</v>
      </c>
      <c r="D29" s="262" t="s">
        <v>363</v>
      </c>
      <c r="E29" s="266">
        <v>1</v>
      </c>
      <c r="F29" s="267">
        <v>1</v>
      </c>
      <c r="G29" s="267">
        <v>0.8</v>
      </c>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7"/>
      <c r="CX29" s="267"/>
      <c r="CY29" s="268"/>
    </row>
    <row r="30" spans="1:103" s="1" customFormat="1" ht="61.5" customHeight="1" x14ac:dyDescent="0.25">
      <c r="A30" s="585"/>
      <c r="B30" s="591"/>
      <c r="C30" s="261" t="s">
        <v>323</v>
      </c>
      <c r="D30" s="262" t="s">
        <v>364</v>
      </c>
      <c r="E30" s="266">
        <v>1</v>
      </c>
      <c r="F30" s="267">
        <v>0.9</v>
      </c>
      <c r="G30" s="267">
        <v>0.6</v>
      </c>
      <c r="H30" s="267"/>
      <c r="I30" s="267"/>
      <c r="J30" s="267"/>
      <c r="K30" s="267">
        <v>0.9</v>
      </c>
      <c r="L30" s="267">
        <v>0.9</v>
      </c>
      <c r="M30" s="267">
        <v>0.9</v>
      </c>
      <c r="N30" s="267">
        <v>1</v>
      </c>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8"/>
    </row>
    <row r="31" spans="1:103" s="1" customFormat="1" ht="55.5" customHeight="1" x14ac:dyDescent="0.25">
      <c r="A31" s="585"/>
      <c r="B31" s="553" t="s">
        <v>365</v>
      </c>
      <c r="C31" s="261" t="s">
        <v>323</v>
      </c>
      <c r="D31" s="262" t="s">
        <v>366</v>
      </c>
      <c r="E31" s="266">
        <v>1</v>
      </c>
      <c r="F31" s="267">
        <v>1</v>
      </c>
      <c r="G31" s="267">
        <v>0.9</v>
      </c>
      <c r="H31" s="267">
        <v>1</v>
      </c>
      <c r="I31" s="267">
        <v>1</v>
      </c>
      <c r="J31" s="267">
        <v>1</v>
      </c>
      <c r="K31" s="267">
        <v>1</v>
      </c>
      <c r="L31" s="267">
        <v>1</v>
      </c>
      <c r="M31" s="267">
        <v>0.95</v>
      </c>
      <c r="N31" s="267">
        <v>1</v>
      </c>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8"/>
    </row>
    <row r="32" spans="1:103" s="1" customFormat="1" ht="35.25" customHeight="1" x14ac:dyDescent="0.25">
      <c r="A32" s="585"/>
      <c r="B32" s="553"/>
      <c r="C32" s="261" t="s">
        <v>367</v>
      </c>
      <c r="D32" s="577" t="s">
        <v>368</v>
      </c>
      <c r="E32" s="266">
        <v>1</v>
      </c>
      <c r="F32" s="267">
        <v>0.9</v>
      </c>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8"/>
    </row>
    <row r="33" spans="1:103" s="1" customFormat="1" ht="32.25" customHeight="1" x14ac:dyDescent="0.25">
      <c r="A33" s="585"/>
      <c r="B33" s="553"/>
      <c r="C33" s="261" t="s">
        <v>330</v>
      </c>
      <c r="D33" s="578"/>
      <c r="E33" s="266">
        <v>1</v>
      </c>
      <c r="F33" s="267">
        <v>1</v>
      </c>
      <c r="G33" s="267">
        <v>0.6</v>
      </c>
      <c r="H33" s="267">
        <v>0.9</v>
      </c>
      <c r="I33" s="267">
        <v>1</v>
      </c>
      <c r="J33" s="267">
        <v>1</v>
      </c>
      <c r="K33" s="267">
        <v>0.9</v>
      </c>
      <c r="L33" s="267">
        <v>0.9</v>
      </c>
      <c r="M33" s="267">
        <v>0.9</v>
      </c>
      <c r="N33" s="267">
        <v>1</v>
      </c>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8"/>
    </row>
    <row r="34" spans="1:103" s="1" customFormat="1" ht="75.75" customHeight="1" x14ac:dyDescent="0.25">
      <c r="A34" s="585"/>
      <c r="B34" s="553"/>
      <c r="C34" s="261" t="s">
        <v>330</v>
      </c>
      <c r="D34" s="262" t="s">
        <v>369</v>
      </c>
      <c r="E34" s="266">
        <v>1</v>
      </c>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8"/>
    </row>
    <row r="35" spans="1:103" s="1" customFormat="1" ht="69.75" customHeight="1" x14ac:dyDescent="0.25">
      <c r="A35" s="585"/>
      <c r="B35" s="553" t="s">
        <v>370</v>
      </c>
      <c r="C35" s="261" t="s">
        <v>330</v>
      </c>
      <c r="D35" s="262" t="s">
        <v>371</v>
      </c>
      <c r="E35" s="266">
        <v>1</v>
      </c>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8"/>
    </row>
    <row r="36" spans="1:103" s="1" customFormat="1" ht="48" customHeight="1" x14ac:dyDescent="0.25">
      <c r="A36" s="585"/>
      <c r="B36" s="553"/>
      <c r="C36" s="261" t="s">
        <v>323</v>
      </c>
      <c r="D36" s="262" t="s">
        <v>372</v>
      </c>
      <c r="E36" s="266">
        <v>1</v>
      </c>
      <c r="F36" s="267">
        <v>0.9</v>
      </c>
      <c r="G36" s="267">
        <v>0.7</v>
      </c>
      <c r="H36" s="267">
        <v>0.9</v>
      </c>
      <c r="I36" s="267">
        <v>1</v>
      </c>
      <c r="J36" s="267"/>
      <c r="K36" s="267"/>
      <c r="L36" s="267">
        <v>0.82</v>
      </c>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8"/>
    </row>
    <row r="37" spans="1:103" s="1" customFormat="1" ht="30" customHeight="1" x14ac:dyDescent="0.25">
      <c r="A37" s="585"/>
      <c r="B37" s="553"/>
      <c r="C37" s="261" t="s">
        <v>323</v>
      </c>
      <c r="D37" s="577" t="s">
        <v>373</v>
      </c>
      <c r="E37" s="266">
        <v>1</v>
      </c>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8"/>
    </row>
    <row r="38" spans="1:103" s="1" customFormat="1" ht="30.75" customHeight="1" x14ac:dyDescent="0.25">
      <c r="A38" s="586"/>
      <c r="B38" s="553"/>
      <c r="C38" s="261" t="s">
        <v>330</v>
      </c>
      <c r="D38" s="578"/>
      <c r="E38" s="266">
        <v>1</v>
      </c>
      <c r="F38" s="267">
        <v>1</v>
      </c>
      <c r="G38" s="267">
        <v>1</v>
      </c>
      <c r="H38" s="267">
        <v>1</v>
      </c>
      <c r="I38" s="267">
        <v>1</v>
      </c>
      <c r="J38" s="267"/>
      <c r="K38" s="267"/>
      <c r="L38" s="267">
        <v>1</v>
      </c>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8"/>
    </row>
    <row r="39" spans="1:103" s="1" customFormat="1" ht="59.25" customHeight="1" x14ac:dyDescent="0.25">
      <c r="A39" s="587" t="s">
        <v>374</v>
      </c>
      <c r="B39" s="588" t="s">
        <v>375</v>
      </c>
      <c r="C39" s="269" t="s">
        <v>330</v>
      </c>
      <c r="D39" s="270" t="s">
        <v>376</v>
      </c>
      <c r="E39" s="271">
        <v>1</v>
      </c>
      <c r="F39" s="272">
        <v>0.9</v>
      </c>
      <c r="G39" s="272">
        <v>0.8</v>
      </c>
      <c r="H39" s="272">
        <v>0.9</v>
      </c>
      <c r="I39" s="272">
        <v>0.9</v>
      </c>
      <c r="J39" s="272"/>
      <c r="K39" s="272">
        <v>1</v>
      </c>
      <c r="L39" s="272">
        <v>1</v>
      </c>
      <c r="M39" s="272">
        <v>0.9</v>
      </c>
      <c r="N39" s="272">
        <v>1</v>
      </c>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3"/>
    </row>
    <row r="40" spans="1:103" s="1" customFormat="1" ht="39" customHeight="1" x14ac:dyDescent="0.25">
      <c r="A40" s="587"/>
      <c r="B40" s="588"/>
      <c r="C40" s="269" t="s">
        <v>367</v>
      </c>
      <c r="D40" s="579" t="s">
        <v>377</v>
      </c>
      <c r="E40" s="271">
        <v>1</v>
      </c>
      <c r="F40" s="272">
        <v>0.9</v>
      </c>
      <c r="G40" s="272">
        <v>0.9</v>
      </c>
      <c r="H40" s="272">
        <v>0.8</v>
      </c>
      <c r="I40" s="272">
        <v>0.9</v>
      </c>
      <c r="J40" s="272"/>
      <c r="K40" s="272">
        <v>1</v>
      </c>
      <c r="L40" s="272">
        <v>0.9</v>
      </c>
      <c r="M40" s="272">
        <v>0.9</v>
      </c>
      <c r="N40" s="272">
        <v>1</v>
      </c>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2"/>
      <c r="CS40" s="272"/>
      <c r="CT40" s="272"/>
      <c r="CU40" s="272"/>
      <c r="CV40" s="272"/>
      <c r="CW40" s="272"/>
      <c r="CX40" s="272"/>
      <c r="CY40" s="273"/>
    </row>
    <row r="41" spans="1:103" s="1" customFormat="1" ht="33.75" customHeight="1" x14ac:dyDescent="0.25">
      <c r="A41" s="587"/>
      <c r="B41" s="588"/>
      <c r="C41" s="269" t="s">
        <v>332</v>
      </c>
      <c r="D41" s="580"/>
      <c r="E41" s="271">
        <v>1</v>
      </c>
      <c r="F41" s="272">
        <v>0.9</v>
      </c>
      <c r="G41" s="272">
        <v>0.9</v>
      </c>
      <c r="H41" s="272">
        <v>0.8</v>
      </c>
      <c r="I41" s="272">
        <v>0.9</v>
      </c>
      <c r="J41" s="272"/>
      <c r="K41" s="272">
        <v>1</v>
      </c>
      <c r="L41" s="272">
        <v>0.9</v>
      </c>
      <c r="M41" s="272">
        <v>0.9</v>
      </c>
      <c r="N41" s="272">
        <v>1</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3"/>
    </row>
    <row r="42" spans="1:103" s="1" customFormat="1" ht="23.25" customHeight="1" x14ac:dyDescent="0.25">
      <c r="A42" s="587"/>
      <c r="B42" s="588"/>
      <c r="C42" s="269" t="s">
        <v>367</v>
      </c>
      <c r="D42" s="579" t="s">
        <v>378</v>
      </c>
      <c r="E42" s="271"/>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3"/>
    </row>
    <row r="43" spans="1:103" s="1" customFormat="1" ht="24.75" customHeight="1" x14ac:dyDescent="0.25">
      <c r="A43" s="587"/>
      <c r="B43" s="588"/>
      <c r="C43" s="269" t="s">
        <v>332</v>
      </c>
      <c r="D43" s="580"/>
      <c r="E43" s="271"/>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3"/>
    </row>
    <row r="44" spans="1:103" s="1" customFormat="1" ht="39" customHeight="1" x14ac:dyDescent="0.25">
      <c r="A44" s="587"/>
      <c r="B44" s="588"/>
      <c r="C44" s="269" t="s">
        <v>323</v>
      </c>
      <c r="D44" s="270" t="s">
        <v>379</v>
      </c>
      <c r="E44" s="271">
        <v>1</v>
      </c>
      <c r="F44" s="272">
        <v>0.9</v>
      </c>
      <c r="G44" s="272">
        <v>0.8</v>
      </c>
      <c r="H44" s="272">
        <v>0.8</v>
      </c>
      <c r="I44" s="272">
        <v>0.9</v>
      </c>
      <c r="J44" s="272">
        <v>1</v>
      </c>
      <c r="K44" s="272">
        <v>0.9</v>
      </c>
      <c r="L44" s="272">
        <v>0.9</v>
      </c>
      <c r="M44" s="272">
        <v>0.9</v>
      </c>
      <c r="N44" s="272">
        <v>1</v>
      </c>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3"/>
    </row>
    <row r="45" spans="1:103" s="1" customFormat="1" ht="32.25" customHeight="1" x14ac:dyDescent="0.25">
      <c r="A45" s="587"/>
      <c r="B45" s="588"/>
      <c r="C45" s="269" t="s">
        <v>367</v>
      </c>
      <c r="D45" s="579" t="s">
        <v>380</v>
      </c>
      <c r="E45" s="271">
        <v>1</v>
      </c>
      <c r="F45" s="272">
        <v>0.9</v>
      </c>
      <c r="G45" s="272">
        <v>0.8</v>
      </c>
      <c r="H45" s="272">
        <v>0.8</v>
      </c>
      <c r="I45" s="272">
        <v>0.9</v>
      </c>
      <c r="J45" s="272">
        <v>1</v>
      </c>
      <c r="K45" s="272">
        <v>1</v>
      </c>
      <c r="L45" s="272">
        <v>0.9</v>
      </c>
      <c r="M45" s="272">
        <v>0.9</v>
      </c>
      <c r="N45" s="272">
        <v>1</v>
      </c>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3"/>
    </row>
    <row r="46" spans="1:103" s="1" customFormat="1" ht="30" customHeight="1" x14ac:dyDescent="0.25">
      <c r="A46" s="587"/>
      <c r="B46" s="588"/>
      <c r="C46" s="269" t="s">
        <v>330</v>
      </c>
      <c r="D46" s="580"/>
      <c r="E46" s="271">
        <v>1</v>
      </c>
      <c r="F46" s="272">
        <v>0.9</v>
      </c>
      <c r="G46" s="272">
        <v>1</v>
      </c>
      <c r="H46" s="272"/>
      <c r="I46" s="272">
        <v>1</v>
      </c>
      <c r="J46" s="272">
        <v>1</v>
      </c>
      <c r="K46" s="272">
        <v>1</v>
      </c>
      <c r="L46" s="272">
        <v>1</v>
      </c>
      <c r="M46" s="272">
        <v>0.9</v>
      </c>
      <c r="N46" s="272">
        <v>1</v>
      </c>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3"/>
    </row>
    <row r="47" spans="1:103" s="1" customFormat="1" ht="32.25" customHeight="1" x14ac:dyDescent="0.25">
      <c r="A47" s="587"/>
      <c r="B47" s="588" t="s">
        <v>381</v>
      </c>
      <c r="C47" s="269" t="s">
        <v>367</v>
      </c>
      <c r="D47" s="579" t="s">
        <v>382</v>
      </c>
      <c r="E47" s="271">
        <v>1</v>
      </c>
      <c r="F47" s="272">
        <v>0.9</v>
      </c>
      <c r="G47" s="272">
        <v>0.85</v>
      </c>
      <c r="H47" s="272"/>
      <c r="I47" s="272"/>
      <c r="J47" s="272"/>
      <c r="K47" s="272">
        <v>0.85</v>
      </c>
      <c r="L47" s="272">
        <v>1</v>
      </c>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73"/>
    </row>
    <row r="48" spans="1:103" s="1" customFormat="1" ht="27.75" customHeight="1" x14ac:dyDescent="0.25">
      <c r="A48" s="587"/>
      <c r="B48" s="588"/>
      <c r="C48" s="269" t="s">
        <v>332</v>
      </c>
      <c r="D48" s="580"/>
      <c r="E48" s="271"/>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73"/>
    </row>
    <row r="49" spans="1:103" s="1" customFormat="1" ht="51" x14ac:dyDescent="0.25">
      <c r="A49" s="587"/>
      <c r="B49" s="588"/>
      <c r="C49" s="269" t="s">
        <v>330</v>
      </c>
      <c r="D49" s="270" t="s">
        <v>383</v>
      </c>
      <c r="E49" s="271"/>
      <c r="F49" s="272"/>
      <c r="G49" s="272">
        <v>0.9</v>
      </c>
      <c r="H49" s="272"/>
      <c r="I49" s="272"/>
      <c r="J49" s="272">
        <v>1</v>
      </c>
      <c r="K49" s="272">
        <v>1</v>
      </c>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3"/>
    </row>
    <row r="50" spans="1:103" s="1" customFormat="1" ht="63.75" x14ac:dyDescent="0.25">
      <c r="A50" s="587"/>
      <c r="B50" s="588"/>
      <c r="C50" s="269" t="s">
        <v>330</v>
      </c>
      <c r="D50" s="270" t="s">
        <v>384</v>
      </c>
      <c r="E50" s="271"/>
      <c r="F50" s="272"/>
      <c r="G50" s="272">
        <v>0.8</v>
      </c>
      <c r="H50" s="272"/>
      <c r="I50" s="272"/>
      <c r="J50" s="272">
        <v>1</v>
      </c>
      <c r="K50" s="272">
        <v>1</v>
      </c>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3"/>
    </row>
    <row r="51" spans="1:103" s="1" customFormat="1" ht="51" x14ac:dyDescent="0.25">
      <c r="A51" s="587"/>
      <c r="B51" s="274" t="s">
        <v>385</v>
      </c>
      <c r="C51" s="269" t="s">
        <v>367</v>
      </c>
      <c r="D51" s="275" t="s">
        <v>386</v>
      </c>
      <c r="E51" s="271"/>
      <c r="F51" s="272"/>
      <c r="G51" s="272">
        <v>0.9</v>
      </c>
      <c r="H51" s="272"/>
      <c r="I51" s="272"/>
      <c r="J51" s="272"/>
      <c r="K51" s="272">
        <v>1</v>
      </c>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3"/>
    </row>
    <row r="52" spans="1:103" s="1" customFormat="1" ht="45.75" customHeight="1" x14ac:dyDescent="0.25">
      <c r="A52" s="587"/>
      <c r="B52" s="588" t="s">
        <v>387</v>
      </c>
      <c r="C52" s="269" t="s">
        <v>330</v>
      </c>
      <c r="D52" s="270" t="s">
        <v>388</v>
      </c>
      <c r="E52" s="271">
        <v>1</v>
      </c>
      <c r="F52" s="272">
        <v>1</v>
      </c>
      <c r="G52" s="272">
        <v>1</v>
      </c>
      <c r="H52" s="272">
        <v>1</v>
      </c>
      <c r="I52" s="272">
        <v>1</v>
      </c>
      <c r="J52" s="272">
        <v>1</v>
      </c>
      <c r="K52" s="272">
        <v>1</v>
      </c>
      <c r="L52" s="272">
        <v>1</v>
      </c>
      <c r="M52" s="272">
        <v>1</v>
      </c>
      <c r="N52" s="272">
        <v>1</v>
      </c>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3"/>
    </row>
    <row r="53" spans="1:103" s="1" customFormat="1" ht="38.25" customHeight="1" x14ac:dyDescent="0.25">
      <c r="A53" s="587"/>
      <c r="B53" s="588"/>
      <c r="C53" s="269" t="s">
        <v>323</v>
      </c>
      <c r="D53" s="270" t="s">
        <v>389</v>
      </c>
      <c r="E53" s="271">
        <v>1</v>
      </c>
      <c r="F53" s="272">
        <v>1</v>
      </c>
      <c r="G53" s="272">
        <v>1</v>
      </c>
      <c r="H53" s="272">
        <v>1</v>
      </c>
      <c r="I53" s="272">
        <v>1</v>
      </c>
      <c r="J53" s="272">
        <v>1</v>
      </c>
      <c r="K53" s="272">
        <v>1</v>
      </c>
      <c r="L53" s="272">
        <v>1</v>
      </c>
      <c r="M53" s="272">
        <v>1</v>
      </c>
      <c r="N53" s="272">
        <v>1</v>
      </c>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3"/>
    </row>
    <row r="54" spans="1:103" s="1" customFormat="1" ht="51" customHeight="1" x14ac:dyDescent="0.25">
      <c r="A54" s="587"/>
      <c r="B54" s="588"/>
      <c r="C54" s="269" t="s">
        <v>323</v>
      </c>
      <c r="D54" s="270" t="s">
        <v>390</v>
      </c>
      <c r="E54" s="271">
        <v>1</v>
      </c>
      <c r="F54" s="272">
        <v>1</v>
      </c>
      <c r="G54" s="272">
        <v>1</v>
      </c>
      <c r="H54" s="272">
        <v>1</v>
      </c>
      <c r="I54" s="272">
        <v>1</v>
      </c>
      <c r="J54" s="272">
        <v>1</v>
      </c>
      <c r="K54" s="272">
        <v>1</v>
      </c>
      <c r="L54" s="272">
        <v>1</v>
      </c>
      <c r="M54" s="272">
        <v>1</v>
      </c>
      <c r="N54" s="272">
        <v>1</v>
      </c>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3"/>
    </row>
    <row r="55" spans="1:103" s="1" customFormat="1" ht="63.75" customHeight="1" x14ac:dyDescent="0.25">
      <c r="A55" s="587"/>
      <c r="B55" s="276" t="s">
        <v>391</v>
      </c>
      <c r="C55" s="269" t="s">
        <v>332</v>
      </c>
      <c r="D55" s="277" t="s">
        <v>392</v>
      </c>
      <c r="E55" s="271">
        <v>1</v>
      </c>
      <c r="F55" s="272">
        <v>1</v>
      </c>
      <c r="G55" s="272">
        <v>1</v>
      </c>
      <c r="H55" s="272">
        <v>1</v>
      </c>
      <c r="I55" s="272">
        <v>1</v>
      </c>
      <c r="J55" s="272">
        <v>1</v>
      </c>
      <c r="K55" s="272">
        <v>1</v>
      </c>
      <c r="L55" s="272">
        <v>1</v>
      </c>
      <c r="M55" s="272">
        <v>1</v>
      </c>
      <c r="N55" s="272">
        <v>1</v>
      </c>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3"/>
    </row>
    <row r="56" spans="1:103" s="1" customFormat="1" ht="117" customHeight="1" x14ac:dyDescent="0.25">
      <c r="A56" s="554" t="s">
        <v>393</v>
      </c>
      <c r="B56" s="278" t="s">
        <v>394</v>
      </c>
      <c r="C56" s="279" t="s">
        <v>332</v>
      </c>
      <c r="D56" s="280" t="s">
        <v>395</v>
      </c>
      <c r="E56" s="281">
        <v>1</v>
      </c>
      <c r="F56" s="282">
        <v>1</v>
      </c>
      <c r="G56" s="282">
        <v>1</v>
      </c>
      <c r="H56" s="282">
        <v>1</v>
      </c>
      <c r="I56" s="282">
        <v>1</v>
      </c>
      <c r="J56" s="282">
        <v>1</v>
      </c>
      <c r="K56" s="282">
        <v>1</v>
      </c>
      <c r="L56" s="282">
        <v>1</v>
      </c>
      <c r="M56" s="282">
        <v>1</v>
      </c>
      <c r="N56" s="282">
        <v>1</v>
      </c>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3"/>
    </row>
    <row r="57" spans="1:103" s="1" customFormat="1" ht="93.75" customHeight="1" x14ac:dyDescent="0.25">
      <c r="A57" s="554"/>
      <c r="B57" s="555" t="s">
        <v>396</v>
      </c>
      <c r="C57" s="279" t="s">
        <v>330</v>
      </c>
      <c r="D57" s="280" t="s">
        <v>397</v>
      </c>
      <c r="E57" s="281">
        <v>1</v>
      </c>
      <c r="F57" s="282">
        <v>1</v>
      </c>
      <c r="G57" s="282">
        <v>1</v>
      </c>
      <c r="H57" s="282">
        <v>1</v>
      </c>
      <c r="I57" s="282">
        <v>1</v>
      </c>
      <c r="J57" s="282">
        <v>1</v>
      </c>
      <c r="K57" s="282">
        <v>1</v>
      </c>
      <c r="L57" s="282">
        <v>1</v>
      </c>
      <c r="M57" s="282">
        <v>1</v>
      </c>
      <c r="N57" s="282">
        <v>1</v>
      </c>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3"/>
    </row>
    <row r="58" spans="1:103" s="1" customFormat="1" ht="51" customHeight="1" x14ac:dyDescent="0.25">
      <c r="A58" s="554"/>
      <c r="B58" s="555"/>
      <c r="C58" s="279" t="s">
        <v>330</v>
      </c>
      <c r="D58" s="280" t="s">
        <v>398</v>
      </c>
      <c r="E58" s="281">
        <v>1</v>
      </c>
      <c r="F58" s="282">
        <v>1</v>
      </c>
      <c r="G58" s="282">
        <v>1</v>
      </c>
      <c r="H58" s="282">
        <v>1</v>
      </c>
      <c r="I58" s="282">
        <v>1</v>
      </c>
      <c r="J58" s="282">
        <v>1</v>
      </c>
      <c r="K58" s="282">
        <v>1</v>
      </c>
      <c r="L58" s="282">
        <v>1</v>
      </c>
      <c r="M58" s="282">
        <v>1</v>
      </c>
      <c r="N58" s="282">
        <v>1</v>
      </c>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2"/>
      <c r="CY58" s="283"/>
    </row>
    <row r="59" spans="1:103" s="1" customFormat="1" ht="71.25" customHeight="1" x14ac:dyDescent="0.25">
      <c r="A59" s="554"/>
      <c r="B59" s="555"/>
      <c r="C59" s="279" t="s">
        <v>332</v>
      </c>
      <c r="D59" s="280" t="s">
        <v>399</v>
      </c>
      <c r="E59" s="281">
        <v>1</v>
      </c>
      <c r="F59" s="282">
        <v>1</v>
      </c>
      <c r="G59" s="282">
        <v>1</v>
      </c>
      <c r="H59" s="282">
        <v>1</v>
      </c>
      <c r="I59" s="282">
        <v>1</v>
      </c>
      <c r="J59" s="282">
        <v>1</v>
      </c>
      <c r="K59" s="282">
        <v>1</v>
      </c>
      <c r="L59" s="282">
        <v>1</v>
      </c>
      <c r="M59" s="282">
        <v>1</v>
      </c>
      <c r="N59" s="282">
        <v>1</v>
      </c>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2"/>
      <c r="CH59" s="282"/>
      <c r="CI59" s="282"/>
      <c r="CJ59" s="282"/>
      <c r="CK59" s="282"/>
      <c r="CL59" s="282"/>
      <c r="CM59" s="282"/>
      <c r="CN59" s="282"/>
      <c r="CO59" s="282"/>
      <c r="CP59" s="282"/>
      <c r="CQ59" s="282"/>
      <c r="CR59" s="282"/>
      <c r="CS59" s="282"/>
      <c r="CT59" s="282"/>
      <c r="CU59" s="282"/>
      <c r="CV59" s="282"/>
      <c r="CW59" s="282"/>
      <c r="CX59" s="282"/>
      <c r="CY59" s="283"/>
    </row>
    <row r="60" spans="1:103" s="1" customFormat="1" ht="38.25" x14ac:dyDescent="0.25">
      <c r="A60" s="554"/>
      <c r="B60" s="555"/>
      <c r="C60" s="279" t="s">
        <v>332</v>
      </c>
      <c r="D60" s="280" t="s">
        <v>400</v>
      </c>
      <c r="E60" s="281">
        <v>1</v>
      </c>
      <c r="F60" s="282">
        <v>1</v>
      </c>
      <c r="G60" s="282">
        <v>1</v>
      </c>
      <c r="H60" s="282">
        <v>1</v>
      </c>
      <c r="I60" s="282">
        <v>1</v>
      </c>
      <c r="J60" s="282">
        <v>1</v>
      </c>
      <c r="K60" s="282">
        <v>1</v>
      </c>
      <c r="L60" s="282">
        <v>1</v>
      </c>
      <c r="M60" s="282">
        <v>1</v>
      </c>
      <c r="N60" s="282">
        <v>1</v>
      </c>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282"/>
      <c r="CI60" s="282"/>
      <c r="CJ60" s="282"/>
      <c r="CK60" s="282"/>
      <c r="CL60" s="282"/>
      <c r="CM60" s="282"/>
      <c r="CN60" s="282"/>
      <c r="CO60" s="282"/>
      <c r="CP60" s="282"/>
      <c r="CQ60" s="282"/>
      <c r="CR60" s="282"/>
      <c r="CS60" s="282"/>
      <c r="CT60" s="282"/>
      <c r="CU60" s="282"/>
      <c r="CV60" s="282"/>
      <c r="CW60" s="282"/>
      <c r="CX60" s="282"/>
      <c r="CY60" s="283"/>
    </row>
    <row r="61" spans="1:103" s="1" customFormat="1" ht="42" customHeight="1" x14ac:dyDescent="0.25">
      <c r="A61" s="554"/>
      <c r="B61" s="555"/>
      <c r="C61" s="279" t="s">
        <v>332</v>
      </c>
      <c r="D61" s="280" t="s">
        <v>401</v>
      </c>
      <c r="E61" s="281"/>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2"/>
      <c r="CY61" s="283"/>
    </row>
    <row r="62" spans="1:103" s="1" customFormat="1" ht="73.5" customHeight="1" x14ac:dyDescent="0.25">
      <c r="A62" s="554"/>
      <c r="B62" s="284" t="s">
        <v>402</v>
      </c>
      <c r="C62" s="279" t="s">
        <v>330</v>
      </c>
      <c r="D62" s="280" t="s">
        <v>403</v>
      </c>
      <c r="E62" s="281"/>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3"/>
    </row>
    <row r="63" spans="1:103" s="1" customFormat="1" ht="54.75" customHeight="1" x14ac:dyDescent="0.25">
      <c r="A63" s="554"/>
      <c r="B63" s="284" t="s">
        <v>404</v>
      </c>
      <c r="C63" s="279" t="s">
        <v>332</v>
      </c>
      <c r="D63" s="280" t="s">
        <v>390</v>
      </c>
      <c r="E63" s="281"/>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c r="CC63" s="282"/>
      <c r="CD63" s="282"/>
      <c r="CE63" s="282"/>
      <c r="CF63" s="282"/>
      <c r="CG63" s="282"/>
      <c r="CH63" s="282"/>
      <c r="CI63" s="282"/>
      <c r="CJ63" s="282"/>
      <c r="CK63" s="282"/>
      <c r="CL63" s="282"/>
      <c r="CM63" s="282"/>
      <c r="CN63" s="282"/>
      <c r="CO63" s="282"/>
      <c r="CP63" s="282"/>
      <c r="CQ63" s="282"/>
      <c r="CR63" s="282"/>
      <c r="CS63" s="282"/>
      <c r="CT63" s="282"/>
      <c r="CU63" s="282"/>
      <c r="CV63" s="282"/>
      <c r="CW63" s="282"/>
      <c r="CX63" s="282"/>
      <c r="CY63" s="283"/>
    </row>
    <row r="64" spans="1:103" s="1" customFormat="1" ht="56.25" customHeight="1" x14ac:dyDescent="0.25">
      <c r="A64" s="554"/>
      <c r="B64" s="555" t="s">
        <v>405</v>
      </c>
      <c r="C64" s="279" t="s">
        <v>332</v>
      </c>
      <c r="D64" s="280" t="s">
        <v>406</v>
      </c>
      <c r="E64" s="281"/>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2"/>
      <c r="CB64" s="282"/>
      <c r="CC64" s="282"/>
      <c r="CD64" s="282"/>
      <c r="CE64" s="282"/>
      <c r="CF64" s="282"/>
      <c r="CG64" s="282"/>
      <c r="CH64" s="282"/>
      <c r="CI64" s="282"/>
      <c r="CJ64" s="282"/>
      <c r="CK64" s="282"/>
      <c r="CL64" s="282"/>
      <c r="CM64" s="282"/>
      <c r="CN64" s="282"/>
      <c r="CO64" s="282"/>
      <c r="CP64" s="282"/>
      <c r="CQ64" s="282"/>
      <c r="CR64" s="282"/>
      <c r="CS64" s="282"/>
      <c r="CT64" s="282"/>
      <c r="CU64" s="282"/>
      <c r="CV64" s="282"/>
      <c r="CW64" s="282"/>
      <c r="CX64" s="282"/>
      <c r="CY64" s="283"/>
    </row>
    <row r="65" spans="1:105" s="1" customFormat="1" ht="58.5" customHeight="1" x14ac:dyDescent="0.25">
      <c r="A65" s="554"/>
      <c r="B65" s="555"/>
      <c r="C65" s="279" t="s">
        <v>332</v>
      </c>
      <c r="D65" s="280" t="s">
        <v>407</v>
      </c>
      <c r="E65" s="281"/>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3"/>
    </row>
    <row r="66" spans="1:105" s="1" customFormat="1" ht="58.5" customHeight="1" x14ac:dyDescent="0.25">
      <c r="A66" s="556" t="s">
        <v>408</v>
      </c>
      <c r="B66" s="558" t="s">
        <v>409</v>
      </c>
      <c r="C66" s="285" t="s">
        <v>323</v>
      </c>
      <c r="D66" s="286"/>
      <c r="E66" s="287"/>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9"/>
    </row>
    <row r="67" spans="1:105" s="1" customFormat="1" ht="58.5" customHeight="1" x14ac:dyDescent="0.25">
      <c r="A67" s="557"/>
      <c r="B67" s="559"/>
      <c r="C67" s="285" t="s">
        <v>330</v>
      </c>
      <c r="D67" s="286"/>
      <c r="E67" s="287"/>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9"/>
    </row>
    <row r="68" spans="1:105" s="1" customFormat="1" ht="58.5" customHeight="1" x14ac:dyDescent="0.25">
      <c r="A68" s="557"/>
      <c r="B68" s="559"/>
      <c r="C68" s="285" t="s">
        <v>323</v>
      </c>
      <c r="D68" s="286"/>
      <c r="E68" s="287"/>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9"/>
    </row>
    <row r="69" spans="1:105" s="1" customFormat="1" ht="56.25" customHeight="1" x14ac:dyDescent="0.25">
      <c r="A69" s="557"/>
      <c r="B69" s="559"/>
      <c r="C69" s="285" t="s">
        <v>323</v>
      </c>
      <c r="D69" s="290"/>
      <c r="E69" s="287"/>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9"/>
    </row>
    <row r="70" spans="1:105" s="1" customFormat="1" ht="56.25" customHeight="1" x14ac:dyDescent="0.25">
      <c r="A70" s="557"/>
      <c r="B70" s="559"/>
      <c r="C70" s="285" t="s">
        <v>330</v>
      </c>
      <c r="D70" s="291"/>
      <c r="E70" s="287"/>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9"/>
    </row>
    <row r="71" spans="1:105" s="1" customFormat="1" ht="56.25" customHeight="1" thickBot="1" x14ac:dyDescent="0.3">
      <c r="A71" s="557"/>
      <c r="B71" s="560"/>
      <c r="C71" s="292" t="s">
        <v>323</v>
      </c>
      <c r="D71" s="293"/>
      <c r="E71" s="294"/>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5"/>
      <c r="CU71" s="295"/>
      <c r="CV71" s="295"/>
      <c r="CW71" s="295"/>
      <c r="CX71" s="295"/>
      <c r="CY71" s="296"/>
    </row>
    <row r="72" spans="1:105" s="297" customFormat="1" ht="18" x14ac:dyDescent="0.25">
      <c r="C72" s="298"/>
      <c r="E72" s="299"/>
      <c r="F72" s="299"/>
      <c r="G72" s="299"/>
      <c r="H72" s="299"/>
      <c r="I72" s="299"/>
      <c r="J72" s="299"/>
      <c r="K72" s="299"/>
      <c r="L72" s="299"/>
      <c r="M72" s="299"/>
      <c r="N72" s="299"/>
      <c r="O72" s="299"/>
      <c r="P72" s="299"/>
      <c r="Q72" s="299"/>
      <c r="R72" s="299"/>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row>
    <row r="73" spans="1:105" s="297" customFormat="1" ht="18" x14ac:dyDescent="0.25">
      <c r="C73" s="298"/>
      <c r="D73" s="301" t="s">
        <v>410</v>
      </c>
      <c r="E73" s="302"/>
      <c r="F73" s="302"/>
      <c r="G73" s="303"/>
      <c r="H73" s="303"/>
      <c r="I73" s="303"/>
      <c r="J73" s="303"/>
      <c r="K73" s="303"/>
      <c r="L73" s="303"/>
      <c r="M73" s="303"/>
      <c r="N73" s="303"/>
      <c r="O73" s="303"/>
      <c r="P73" s="303"/>
      <c r="Q73" s="303"/>
      <c r="R73" s="303"/>
      <c r="S73" s="304"/>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6"/>
      <c r="CE73" s="306"/>
      <c r="CF73" s="306"/>
      <c r="CG73" s="306"/>
      <c r="CH73" s="306"/>
      <c r="CI73" s="306"/>
      <c r="CJ73" s="306"/>
      <c r="CK73" s="306"/>
      <c r="CL73" s="306"/>
      <c r="CM73" s="306"/>
      <c r="CN73" s="306"/>
      <c r="CO73" s="306"/>
      <c r="CP73" s="306"/>
      <c r="CQ73" s="306"/>
      <c r="CR73" s="306"/>
      <c r="CS73" s="306"/>
      <c r="CT73" s="306"/>
      <c r="CU73" s="306"/>
      <c r="CV73" s="306"/>
      <c r="CW73" s="306"/>
      <c r="CX73" s="306"/>
      <c r="CY73" s="306"/>
    </row>
    <row r="74" spans="1:105" s="297" customFormat="1" ht="18" x14ac:dyDescent="0.25">
      <c r="C74" s="298"/>
      <c r="D74" s="307" t="s">
        <v>411</v>
      </c>
      <c r="E74" s="308">
        <f>IFERROR(INDEX(TablaMaxCalifPos[],MATCH(E18,HALLAZGOS,0),MATCH($B$6,TablaMaxCalifPos[#Headers],0))*IFERROR(SEARCH("*FISCAL*",E18,1)*(1-(E19/E11)),1)*(AVERAGEIF($C$24:$C$71,"*EFICACIA*",E24:E71)),"")</f>
        <v>0.8</v>
      </c>
      <c r="F74" s="308">
        <f>IFERROR(INDEX(TablaMaxCalifPos[],MATCH(F18,HALLAZGOS,0),MATCH($B$6,TablaMaxCalifPos[#Headers],0))*IFERROR(SEARCH("*FISCAL*",F18,1)*(1-(F19/F11)),1)*(AVERAGEIF($C$24:$C$71,"*EFICACIA*",F24:F71)),"")</f>
        <v>0.97272727272727277</v>
      </c>
      <c r="G74" s="308">
        <f>IFERROR(INDEX(TablaMaxCalifPos[],MATCH(G18,HALLAZGOS,0),MATCH($B$6,TablaMaxCalifPos[#Headers],0))*IFERROR(SEARCH("*FISCAL*",G18,1)*(1-(G19/G11)),1)*(AVERAGEIF($C$24:$C$71,"*EFICACIA*",G24:G71)),"")</f>
        <v>0.68000000000000016</v>
      </c>
      <c r="H74" s="308">
        <f>IFERROR(INDEX(TablaMaxCalifPos[],MATCH(H18,HALLAZGOS,0),MATCH($B$6,TablaMaxCalifPos[#Headers],0))*IFERROR(SEARCH("*FISCAL*",H18,1)*(1-(H19/H11)),1)*(AVERAGEIF($C$24:$C$71,"*EFICACIA*",H24:H71)),"")</f>
        <v>0.87749999999999995</v>
      </c>
      <c r="I74" s="308">
        <f>IFERROR(INDEX(TablaMaxCalifPos[],MATCH(I18,HALLAZGOS,0),MATCH($B$6,TablaMaxCalifPos[#Headers],0))*IFERROR(SEARCH("*FISCAL*",I18,1)*(1-(I19/I11)),1)*(AVERAGEIF($C$24:$C$71,"*EFICACIA*",I24:I71)),"")</f>
        <v>0.98888888888888893</v>
      </c>
      <c r="J74" s="308">
        <f>IFERROR(INDEX(TablaMaxCalifPos[],MATCH(J18,HALLAZGOS,0),MATCH($B$6,TablaMaxCalifPos[#Headers],0))*IFERROR(SEARCH("*FISCAL*",J18,1)*(1-(J19/J11)),1)*(AVERAGEIF($C$24:$C$71,"*EFICACIA*",J24:J71)),"")</f>
        <v>0.8</v>
      </c>
      <c r="K74" s="308">
        <f>IFERROR(INDEX(TablaMaxCalifPos[],MATCH(K18,HALLAZGOS,0),MATCH($B$6,TablaMaxCalifPos[#Headers],0))*IFERROR(SEARCH("*FISCAL*",K18,1)*(1-(K19/K11)),1)*(AVERAGEIF($C$24:$C$71,"*EFICACIA*",K24:K71)),"")</f>
        <v>0.98181818181818192</v>
      </c>
      <c r="L74" s="308">
        <f>IFERROR(INDEX(TablaMaxCalifPos[],MATCH(L18,HALLAZGOS,0),MATCH($B$6,TablaMaxCalifPos[#Headers],0))*IFERROR(SEARCH("*FISCAL*",L18,1)*(1-(L19/L11)),1)*(AVERAGEIF($C$24:$C$71,"*EFICACIA*",L24:L71)),"")</f>
        <v>0.98000000000000009</v>
      </c>
      <c r="M74" s="308">
        <f>IFERROR(INDEX(TablaMaxCalifPos[],MATCH(M18,HALLAZGOS,0),MATCH($B$6,TablaMaxCalifPos[#Headers],0))*IFERROR(SEARCH("*FISCAL*",M18,1)*(1-(M19/M11)),1)*(AVERAGEIF($C$24:$C$71,"*EFICACIA*",M24:M71)),"")</f>
        <v>0.95625000000000004</v>
      </c>
      <c r="N74" s="308">
        <f>IFERROR(INDEX(TablaMaxCalifPos[],MATCH(N18,HALLAZGOS,0),MATCH($B$6,TablaMaxCalifPos[#Headers],0))*IFERROR(SEARCH("*FISCAL*",N18,1)*(1-(N19/N11)),1)*(AVERAGEIF($C$24:$C$71,"*EFICACIA*",N24:N71)),"")</f>
        <v>1</v>
      </c>
      <c r="O74" s="308" t="str">
        <f>IFERROR(INDEX(TablaMaxCalifPos[],MATCH(O18,HALLAZGOS,0),MATCH($B$6,TablaMaxCalifPos[#Headers],0))*IFERROR(SEARCH("*FISCAL*",O18,1)*(1-(O19/O11)),1)*(AVERAGEIF($C$24:$C$71,"*EFICACIA*",O24:O71)),"")</f>
        <v/>
      </c>
      <c r="P74" s="308" t="str">
        <f>IFERROR(INDEX(TablaMaxCalifPos[],MATCH(P18,HALLAZGOS,0),MATCH($B$6,TablaMaxCalifPos[#Headers],0))*IFERROR(SEARCH("*FISCAL*",P18,1)*(1-(P19/P11)),1)*(AVERAGEIF($C$24:$C$71,"*EFICACIA*",P24:P71)),"")</f>
        <v/>
      </c>
      <c r="Q74" s="308" t="str">
        <f>IFERROR(INDEX(TablaMaxCalifPos[],MATCH(Q18,HALLAZGOS,0),MATCH($B$6,TablaMaxCalifPos[#Headers],0))*IFERROR(SEARCH("*FISCAL*",Q18,1)*(1-(Q19/Q11)),1)*(AVERAGEIF($C$24:$C$71,"*EFICACIA*",Q24:Q71)),"")</f>
        <v/>
      </c>
      <c r="R74" s="308" t="str">
        <f>IFERROR(INDEX(TablaMaxCalifPos[],MATCH(R18,HALLAZGOS,0),MATCH($B$6,TablaMaxCalifPos[#Headers],0))*IFERROR(SEARCH("*FISCAL*",R18,1)*(1-(R19/R11)),1)*(AVERAGEIF($C$24:$C$71,"*EFICACIA*",R24:R71)),"")</f>
        <v/>
      </c>
      <c r="S74" s="308" t="str">
        <f>IFERROR(INDEX(TablaMaxCalifPos[],MATCH(S18,HALLAZGOS,0),MATCH($B$6,TablaMaxCalifPos[#Headers],0))*IFERROR(SEARCH("*FISCAL*",S18,1)*(1-(S19/S11)),1)*(AVERAGEIF($C$24:$C$71,"*EFICACIA*",S24:S71)),"")</f>
        <v/>
      </c>
      <c r="T74" s="308" t="str">
        <f>IFERROR(INDEX(TablaMaxCalifPos[],MATCH(T18,HALLAZGOS,0),MATCH($B$6,TablaMaxCalifPos[#Headers],0))*IFERROR(SEARCH("*FISCAL*",T18,1)*(1-(T19/T11)),1)*(AVERAGEIF($C$24:$C$71,"*EFICACIA*",T24:T71)),"")</f>
        <v/>
      </c>
      <c r="U74" s="308" t="str">
        <f>IFERROR(INDEX(TablaMaxCalifPos[],MATCH(U18,HALLAZGOS,0),MATCH($B$6,TablaMaxCalifPos[#Headers],0))*IFERROR(SEARCH("*FISCAL*",U18,1)*(1-(U19/U11)),1)*(AVERAGEIF($C$24:$C$71,"*EFICACIA*",U24:U71)),"")</f>
        <v/>
      </c>
      <c r="V74" s="308" t="str">
        <f>IFERROR(INDEX(TablaMaxCalifPos[],MATCH(V18,HALLAZGOS,0),MATCH($B$6,TablaMaxCalifPos[#Headers],0))*IFERROR(SEARCH("*FISCAL*",V18,1)*(1-(V19/V11)),1)*(AVERAGEIF($C$24:$C$71,"*EFICACIA*",V24:V71)),"")</f>
        <v/>
      </c>
      <c r="W74" s="308" t="str">
        <f>IFERROR(INDEX(TablaMaxCalifPos[],MATCH(W18,HALLAZGOS,0),MATCH($B$6,TablaMaxCalifPos[#Headers],0))*IFERROR(SEARCH("*FISCAL*",W18,1)*(1-(W19/W11)),1)*(AVERAGEIF($C$24:$C$71,"*EFICACIA*",W24:W71)),"")</f>
        <v/>
      </c>
      <c r="X74" s="308" t="str">
        <f>IFERROR(INDEX(TablaMaxCalifPos[],MATCH(X18,HALLAZGOS,0),MATCH($B$6,TablaMaxCalifPos[#Headers],0))*IFERROR(SEARCH("*FISCAL*",X18,1)*(1-(X19/X11)),1)*(AVERAGEIF($C$24:$C$71,"*EFICACIA*",X24:X71)),"")</f>
        <v/>
      </c>
      <c r="Y74" s="308" t="str">
        <f>IFERROR(INDEX(TablaMaxCalifPos[],MATCH(Y18,HALLAZGOS,0),MATCH($B$6,TablaMaxCalifPos[#Headers],0))*IFERROR(SEARCH("*FISCAL*",Y18,1)*(1-(Y19/Y11)),1)*(AVERAGEIF($C$24:$C$71,"*EFICACIA*",Y24:Y71)),"")</f>
        <v/>
      </c>
      <c r="Z74" s="308" t="str">
        <f>IFERROR(INDEX(TablaMaxCalifPos[],MATCH(Z18,HALLAZGOS,0),MATCH($B$6,TablaMaxCalifPos[#Headers],0))*IFERROR(SEARCH("*FISCAL*",Z18,1)*(1-(Z19/Z11)),1)*(AVERAGEIF($C$24:$C$71,"*EFICACIA*",Z24:Z71)),"")</f>
        <v/>
      </c>
      <c r="AA74" s="308" t="str">
        <f>IFERROR(INDEX(TablaMaxCalifPos[],MATCH(AA18,HALLAZGOS,0),MATCH($B$6,TablaMaxCalifPos[#Headers],0))*IFERROR(SEARCH("*FISCAL*",AA18,1)*(1-(AA19/AA11)),1)*(AVERAGEIF($C$24:$C$71,"*EFICACIA*",AA24:AA71)),"")</f>
        <v/>
      </c>
      <c r="AB74" s="308" t="str">
        <f>IFERROR(INDEX(TablaMaxCalifPos[],MATCH(AB18,HALLAZGOS,0),MATCH($B$6,TablaMaxCalifPos[#Headers],0))*IFERROR(SEARCH("*FISCAL*",AB18,1)*(1-(AB19/AB11)),1)*(AVERAGEIF($C$24:$C$71,"*EFICACIA*",AB24:AB71)),"")</f>
        <v/>
      </c>
      <c r="AC74" s="308" t="str">
        <f>IFERROR(INDEX(TablaMaxCalifPos[],MATCH(AC18,HALLAZGOS,0),MATCH($B$6,TablaMaxCalifPos[#Headers],0))*IFERROR(SEARCH("*FISCAL*",AC18,1)*(1-(AC19/AC11)),1)*(AVERAGEIF($C$24:$C$71,"*EFICACIA*",AC24:AC71)),"")</f>
        <v/>
      </c>
      <c r="AD74" s="308" t="str">
        <f>IFERROR(INDEX(TablaMaxCalifPos[],MATCH(AD18,HALLAZGOS,0),MATCH($B$6,TablaMaxCalifPos[#Headers],0))*IFERROR(SEARCH("*FISCAL*",AD18,1)*(1-(AD19/AD11)),1)*(AVERAGEIF($C$24:$C$71,"*EFICACIA*",AD24:AD71)),"")</f>
        <v/>
      </c>
      <c r="AE74" s="308" t="str">
        <f>IFERROR(INDEX(TablaMaxCalifPos[],MATCH(AE18,HALLAZGOS,0),MATCH($B$6,TablaMaxCalifPos[#Headers],0))*IFERROR(SEARCH("*FISCAL*",AE18,1)*(1-(AE19/AE11)),1)*(AVERAGEIF($C$24:$C$71,"*EFICACIA*",AE24:AE71)),"")</f>
        <v/>
      </c>
      <c r="AF74" s="308" t="str">
        <f>IFERROR(INDEX(TablaMaxCalifPos[],MATCH(AF18,HALLAZGOS,0),MATCH($B$6,TablaMaxCalifPos[#Headers],0))*IFERROR(SEARCH("*FISCAL*",AF18,1)*(1-(AF19/AF11)),1)*(AVERAGEIF($C$24:$C$71,"*EFICACIA*",AF24:AF71)),"")</f>
        <v/>
      </c>
      <c r="AG74" s="308" t="str">
        <f>IFERROR(INDEX(TablaMaxCalifPos[],MATCH(AG18,HALLAZGOS,0),MATCH($B$6,TablaMaxCalifPos[#Headers],0))*IFERROR(SEARCH("*FISCAL*",AG18,1)*(1-(AG19/AG11)),1)*(AVERAGEIF($C$24:$C$71,"*EFICACIA*",AG24:AG71)),"")</f>
        <v/>
      </c>
      <c r="AH74" s="308" t="str">
        <f>IFERROR(INDEX(TablaMaxCalifPos[],MATCH(AH18,HALLAZGOS,0),MATCH($B$6,TablaMaxCalifPos[#Headers],0))*IFERROR(SEARCH("*FISCAL*",AH18,1)*(1-(AH19/AH11)),1)*(AVERAGEIF($C$24:$C$71,"*EFICACIA*",AH24:AH71)),"")</f>
        <v/>
      </c>
      <c r="AI74" s="308" t="str">
        <f>IFERROR(INDEX(TablaMaxCalifPos[],MATCH(AI18,HALLAZGOS,0),MATCH($B$6,TablaMaxCalifPos[#Headers],0))*IFERROR(SEARCH("*FISCAL*",AI18,1)*(1-(AI19/AI11)),1)*(AVERAGEIF($C$24:$C$71,"*EFICACIA*",AI24:AI71)),"")</f>
        <v/>
      </c>
      <c r="AJ74" s="308" t="str">
        <f>IFERROR(INDEX(TablaMaxCalifPos[],MATCH(AJ18,HALLAZGOS,0),MATCH($B$6,TablaMaxCalifPos[#Headers],0))*IFERROR(SEARCH("*FISCAL*",AJ18,1)*(1-(AJ19/AJ11)),1)*(AVERAGEIF($C$24:$C$71,"*EFICACIA*",AJ24:AJ71)),"")</f>
        <v/>
      </c>
      <c r="AK74" s="308" t="str">
        <f>IFERROR(INDEX(TablaMaxCalifPos[],MATCH(AK18,HALLAZGOS,0),MATCH($B$6,TablaMaxCalifPos[#Headers],0))*IFERROR(SEARCH("*FISCAL*",AK18,1)*(1-(AK19/AK11)),1)*(AVERAGEIF($C$24:$C$71,"*EFICACIA*",AK24:AK71)),"")</f>
        <v/>
      </c>
      <c r="AL74" s="308" t="str">
        <f>IFERROR(INDEX(TablaMaxCalifPos[],MATCH(AL18,HALLAZGOS,0),MATCH($B$6,TablaMaxCalifPos[#Headers],0))*IFERROR(SEARCH("*FISCAL*",AL18,1)*(1-(AL19/AL11)),1)*(AVERAGEIF($C$24:$C$71,"*EFICACIA*",AL24:AL71)),"")</f>
        <v/>
      </c>
      <c r="AM74" s="308" t="str">
        <f>IFERROR(INDEX(TablaMaxCalifPos[],MATCH(AM18,HALLAZGOS,0),MATCH($B$6,TablaMaxCalifPos[#Headers],0))*IFERROR(SEARCH("*FISCAL*",AM18,1)*(1-(AM19/AM11)),1)*(AVERAGEIF($C$24:$C$71,"*EFICACIA*",AM24:AM71)),"")</f>
        <v/>
      </c>
      <c r="AN74" s="308" t="str">
        <f>IFERROR(INDEX(TablaMaxCalifPos[],MATCH(AN18,HALLAZGOS,0),MATCH($B$6,TablaMaxCalifPos[#Headers],0))*IFERROR(SEARCH("*FISCAL*",AN18,1)*(1-(AN19/AN11)),1)*(AVERAGEIF($C$24:$C$71,"*EFICACIA*",AN24:AN71)),"")</f>
        <v/>
      </c>
      <c r="AO74" s="308" t="str">
        <f>IFERROR(INDEX(TablaMaxCalifPos[],MATCH(AO18,HALLAZGOS,0),MATCH($B$6,TablaMaxCalifPos[#Headers],0))*IFERROR(SEARCH("*FISCAL*",AO18,1)*(1-(AO19/AO11)),1)*(AVERAGEIF($C$24:$C$71,"*EFICACIA*",AO24:AO71)),"")</f>
        <v/>
      </c>
      <c r="AP74" s="308" t="str">
        <f>IFERROR(INDEX(TablaMaxCalifPos[],MATCH(AP18,HALLAZGOS,0),MATCH($B$6,TablaMaxCalifPos[#Headers],0))*IFERROR(SEARCH("*FISCAL*",AP18,1)*(1-(AP19/AP11)),1)*(AVERAGEIF($C$24:$C$71,"*EFICACIA*",AP24:AP71)),"")</f>
        <v/>
      </c>
      <c r="AQ74" s="308" t="str">
        <f>IFERROR(INDEX(TablaMaxCalifPos[],MATCH(AQ18,HALLAZGOS,0),MATCH($B$6,TablaMaxCalifPos[#Headers],0))*IFERROR(SEARCH("*FISCAL*",AQ18,1)*(1-(AQ19/AQ11)),1)*(AVERAGEIF($C$24:$C$71,"*EFICACIA*",AQ24:AQ71)),"")</f>
        <v/>
      </c>
      <c r="AR74" s="308" t="str">
        <f>IFERROR(INDEX(TablaMaxCalifPos[],MATCH(AR18,HALLAZGOS,0),MATCH($B$6,TablaMaxCalifPos[#Headers],0))*IFERROR(SEARCH("*FISCAL*",AR18,1)*(1-(AR19/AR11)),1)*(AVERAGEIF($C$24:$C$71,"*EFICACIA*",AR24:AR71)),"")</f>
        <v/>
      </c>
      <c r="AS74" s="308" t="str">
        <f>IFERROR(INDEX(TablaMaxCalifPos[],MATCH(AS18,HALLAZGOS,0),MATCH($B$6,TablaMaxCalifPos[#Headers],0))*IFERROR(SEARCH("*FISCAL*",AS18,1)*(1-(AS19/AS11)),1)*(AVERAGEIF($C$24:$C$71,"*EFICACIA*",AS24:AS71)),"")</f>
        <v/>
      </c>
      <c r="AT74" s="308" t="str">
        <f>IFERROR(INDEX(TablaMaxCalifPos[],MATCH(AT18,HALLAZGOS,0),MATCH($B$6,TablaMaxCalifPos[#Headers],0))*IFERROR(SEARCH("*FISCAL*",AT18,1)*(1-(AT19/AT11)),1)*(AVERAGEIF($C$24:$C$71,"*EFICACIA*",AT24:AT71)),"")</f>
        <v/>
      </c>
      <c r="AU74" s="308" t="str">
        <f>IFERROR(INDEX(TablaMaxCalifPos[],MATCH(AU18,HALLAZGOS,0),MATCH($B$6,TablaMaxCalifPos[#Headers],0))*IFERROR(SEARCH("*FISCAL*",AU18,1)*(1-(AU19/AU11)),1)*(AVERAGEIF($C$24:$C$71,"*EFICACIA*",AU24:AU71)),"")</f>
        <v/>
      </c>
      <c r="AV74" s="308" t="str">
        <f>IFERROR(INDEX(TablaMaxCalifPos[],MATCH(AV18,HALLAZGOS,0),MATCH($B$6,TablaMaxCalifPos[#Headers],0))*IFERROR(SEARCH("*FISCAL*",AV18,1)*(1-(AV19/AV11)),1)*(AVERAGEIF($C$24:$C$71,"*EFICACIA*",AV24:AV71)),"")</f>
        <v/>
      </c>
      <c r="AW74" s="308" t="str">
        <f>IFERROR(INDEX(TablaMaxCalifPos[],MATCH(AW18,HALLAZGOS,0),MATCH($B$6,TablaMaxCalifPos[#Headers],0))*IFERROR(SEARCH("*FISCAL*",AW18,1)*(1-(AW19/AW11)),1)*(AVERAGEIF($C$24:$C$71,"*EFICACIA*",AW24:AW71)),"")</f>
        <v/>
      </c>
      <c r="AX74" s="308" t="str">
        <f>IFERROR(INDEX(TablaMaxCalifPos[],MATCH(AX18,HALLAZGOS,0),MATCH($B$6,TablaMaxCalifPos[#Headers],0))*IFERROR(SEARCH("*FISCAL*",AX18,1)*(1-(AX19/AX11)),1)*(AVERAGEIF($C$24:$C$71,"*EFICACIA*",AX24:AX71)),"")</f>
        <v/>
      </c>
      <c r="AY74" s="308" t="str">
        <f>IFERROR(INDEX(TablaMaxCalifPos[],MATCH(AY18,HALLAZGOS,0),MATCH($B$6,TablaMaxCalifPos[#Headers],0))*IFERROR(SEARCH("*FISCAL*",AY18,1)*(1-(AY19/AY11)),1)*(AVERAGEIF($C$24:$C$71,"*EFICACIA*",AY24:AY71)),"")</f>
        <v/>
      </c>
      <c r="AZ74" s="308" t="str">
        <f>IFERROR(INDEX(TablaMaxCalifPos[],MATCH(AZ18,HALLAZGOS,0),MATCH($B$6,TablaMaxCalifPos[#Headers],0))*IFERROR(SEARCH("*FISCAL*",AZ18,1)*(1-(AZ19/AZ11)),1)*(AVERAGEIF($C$24:$C$71,"*EFICACIA*",AZ24:AZ71)),"")</f>
        <v/>
      </c>
      <c r="BA74" s="308" t="str">
        <f>IFERROR(INDEX(TablaMaxCalifPos[],MATCH(BA18,HALLAZGOS,0),MATCH($B$6,TablaMaxCalifPos[#Headers],0))*IFERROR(SEARCH("*FISCAL*",BA18,1)*(1-(BA19/BA11)),1)*(AVERAGEIF($C$24:$C$71,"*EFICACIA*",BA24:BA71)),"")</f>
        <v/>
      </c>
      <c r="BB74" s="308" t="str">
        <f>IFERROR(INDEX(TablaMaxCalifPos[],MATCH(BB18,HALLAZGOS,0),MATCH($B$6,TablaMaxCalifPos[#Headers],0))*IFERROR(SEARCH("*FISCAL*",BB18,1)*(1-(BB19/BB11)),1)*(AVERAGEIF($C$24:$C$71,"*EFICACIA*",BB24:BB71)),"")</f>
        <v/>
      </c>
      <c r="BC74" s="308" t="str">
        <f>IFERROR(INDEX(TablaMaxCalifPos[],MATCH(BC18,HALLAZGOS,0),MATCH($B$6,TablaMaxCalifPos[#Headers],0))*IFERROR(SEARCH("*FISCAL*",BC18,1)*(1-(BC19/BC11)),1)*(AVERAGEIF($C$24:$C$71,"*EFICACIA*",BC24:BC71)),"")</f>
        <v/>
      </c>
      <c r="BD74" s="308" t="str">
        <f>IFERROR(INDEX(TablaMaxCalifPos[],MATCH(BD18,HALLAZGOS,0),MATCH($B$6,TablaMaxCalifPos[#Headers],0))*IFERROR(SEARCH("*FISCAL*",BD18,1)*(1-(BD19/BD11)),1)*(AVERAGEIF($C$24:$C$71,"*EFICACIA*",BD24:BD71)),"")</f>
        <v/>
      </c>
      <c r="BE74" s="308" t="str">
        <f>IFERROR(INDEX(TablaMaxCalifPos[],MATCH(BE18,HALLAZGOS,0),MATCH($B$6,TablaMaxCalifPos[#Headers],0))*IFERROR(SEARCH("*FISCAL*",BE18,1)*(1-(BE19/BE11)),1)*(AVERAGEIF($C$24:$C$71,"*EFICACIA*",BE24:BE71)),"")</f>
        <v/>
      </c>
      <c r="BF74" s="308" t="str">
        <f>IFERROR(INDEX(TablaMaxCalifPos[],MATCH(BF18,HALLAZGOS,0),MATCH($B$6,TablaMaxCalifPos[#Headers],0))*IFERROR(SEARCH("*FISCAL*",BF18,1)*(1-(BF19/BF11)),1)*(AVERAGEIF($C$24:$C$71,"*EFICACIA*",BF24:BF71)),"")</f>
        <v/>
      </c>
      <c r="BG74" s="308" t="str">
        <f>IFERROR(INDEX(TablaMaxCalifPos[],MATCH(BG18,HALLAZGOS,0),MATCH($B$6,TablaMaxCalifPos[#Headers],0))*IFERROR(SEARCH("*FISCAL*",BG18,1)*(1-(BG19/BG11)),1)*(AVERAGEIF($C$24:$C$71,"*EFICACIA*",BG24:BG71)),"")</f>
        <v/>
      </c>
      <c r="BH74" s="308" t="str">
        <f>IFERROR(INDEX(TablaMaxCalifPos[],MATCH(BH18,HALLAZGOS,0),MATCH($B$6,TablaMaxCalifPos[#Headers],0))*IFERROR(SEARCH("*FISCAL*",BH18,1)*(1-(BH19/BH11)),1)*(AVERAGEIF($C$24:$C$71,"*EFICACIA*",BH24:BH71)),"")</f>
        <v/>
      </c>
      <c r="BI74" s="308" t="str">
        <f>IFERROR(INDEX(TablaMaxCalifPos[],MATCH(BI18,HALLAZGOS,0),MATCH($B$6,TablaMaxCalifPos[#Headers],0))*IFERROR(SEARCH("*FISCAL*",BI18,1)*(1-(BI19/BI11)),1)*(AVERAGEIF($C$24:$C$71,"*EFICACIA*",BI24:BI71)),"")</f>
        <v/>
      </c>
      <c r="BJ74" s="308" t="str">
        <f>IFERROR(INDEX(TablaMaxCalifPos[],MATCH(BJ18,HALLAZGOS,0),MATCH($B$6,TablaMaxCalifPos[#Headers],0))*IFERROR(SEARCH("*FISCAL*",BJ18,1)*(1-(BJ19/BJ11)),1)*(AVERAGEIF($C$24:$C$71,"*EFICACIA*",BJ24:BJ71)),"")</f>
        <v/>
      </c>
      <c r="BK74" s="308" t="str">
        <f>IFERROR(INDEX(TablaMaxCalifPos[],MATCH(BK18,HALLAZGOS,0),MATCH($B$6,TablaMaxCalifPos[#Headers],0))*IFERROR(SEARCH("*FISCAL*",BK18,1)*(1-(BK19/BK11)),1)*(AVERAGEIF($C$24:$C$71,"*EFICACIA*",BK24:BK71)),"")</f>
        <v/>
      </c>
      <c r="BL74" s="308" t="str">
        <f>IFERROR(INDEX(TablaMaxCalifPos[],MATCH(BL18,HALLAZGOS,0),MATCH($B$6,TablaMaxCalifPos[#Headers],0))*IFERROR(SEARCH("*FISCAL*",BL18,1)*(1-(BL19/BL11)),1)*(AVERAGEIF($C$24:$C$71,"*EFICACIA*",BL24:BL71)),"")</f>
        <v/>
      </c>
      <c r="BM74" s="308" t="str">
        <f>IFERROR(INDEX(TablaMaxCalifPos[],MATCH(BM18,HALLAZGOS,0),MATCH($B$6,TablaMaxCalifPos[#Headers],0))*IFERROR(SEARCH("*FISCAL*",BM18,1)*(1-(BM19/BM11)),1)*(AVERAGEIF($C$24:$C$71,"*EFICACIA*",BM24:BM71)),"")</f>
        <v/>
      </c>
      <c r="BN74" s="308" t="str">
        <f>IFERROR(INDEX(TablaMaxCalifPos[],MATCH(BN18,HALLAZGOS,0),MATCH($B$6,TablaMaxCalifPos[#Headers],0))*IFERROR(SEARCH("*FISCAL*",BN18,1)*(1-(BN19/BN11)),1)*(AVERAGEIF($C$24:$C$71,"*EFICACIA*",BN24:BN71)),"")</f>
        <v/>
      </c>
      <c r="BO74" s="308" t="str">
        <f>IFERROR(INDEX(TablaMaxCalifPos[],MATCH(BO18,HALLAZGOS,0),MATCH($B$6,TablaMaxCalifPos[#Headers],0))*IFERROR(SEARCH("*FISCAL*",BO18,1)*(1-(BO19/BO11)),1)*(AVERAGEIF($C$24:$C$71,"*EFICACIA*",BO24:BO71)),"")</f>
        <v/>
      </c>
      <c r="BP74" s="308" t="str">
        <f>IFERROR(INDEX(TablaMaxCalifPos[],MATCH(BP18,HALLAZGOS,0),MATCH($B$6,TablaMaxCalifPos[#Headers],0))*IFERROR(SEARCH("*FISCAL*",BP18,1)*(1-(BP19/BP11)),1)*(AVERAGEIF($C$24:$C$71,"*EFICACIA*",BP24:BP71)),"")</f>
        <v/>
      </c>
      <c r="BQ74" s="308" t="str">
        <f>IFERROR(INDEX(TablaMaxCalifPos[],MATCH(BQ18,HALLAZGOS,0),MATCH($B$6,TablaMaxCalifPos[#Headers],0))*IFERROR(SEARCH("*FISCAL*",BQ18,1)*(1-(BQ19/BQ11)),1)*(AVERAGEIF($C$24:$C$71,"*EFICACIA*",BQ24:BQ71)),"")</f>
        <v/>
      </c>
      <c r="BR74" s="308" t="str">
        <f>IFERROR(INDEX(TablaMaxCalifPos[],MATCH(BR18,HALLAZGOS,0),MATCH($B$6,TablaMaxCalifPos[#Headers],0))*IFERROR(SEARCH("*FISCAL*",BR18,1)*(1-(BR19/BR11)),1)*(AVERAGEIF($C$24:$C$71,"*EFICACIA*",BR24:BR71)),"")</f>
        <v/>
      </c>
      <c r="BS74" s="308" t="str">
        <f>IFERROR(INDEX(TablaMaxCalifPos[],MATCH(BS18,HALLAZGOS,0),MATCH($B$6,TablaMaxCalifPos[#Headers],0))*IFERROR(SEARCH("*FISCAL*",BS18,1)*(1-(BS19/BS11)),1)*(AVERAGEIF($C$24:$C$71,"*EFICACIA*",BS24:BS71)),"")</f>
        <v/>
      </c>
      <c r="BT74" s="308" t="str">
        <f>IFERROR(INDEX(TablaMaxCalifPos[],MATCH(BT18,HALLAZGOS,0),MATCH($B$6,TablaMaxCalifPos[#Headers],0))*IFERROR(SEARCH("*FISCAL*",BT18,1)*(1-(BT19/BT11)),1)*(AVERAGEIF($C$24:$C$71,"*EFICACIA*",BT24:BT71)),"")</f>
        <v/>
      </c>
      <c r="BU74" s="308" t="str">
        <f>IFERROR(INDEX(TablaMaxCalifPos[],MATCH(BU18,HALLAZGOS,0),MATCH($B$6,TablaMaxCalifPos[#Headers],0))*IFERROR(SEARCH("*FISCAL*",BU18,1)*(1-(BU19/BU11)),1)*(AVERAGEIF($C$24:$C$71,"*EFICACIA*",BU24:BU71)),"")</f>
        <v/>
      </c>
      <c r="BV74" s="308" t="str">
        <f>IFERROR(INDEX(TablaMaxCalifPos[],MATCH(BV18,HALLAZGOS,0),MATCH($B$6,TablaMaxCalifPos[#Headers],0))*IFERROR(SEARCH("*FISCAL*",BV18,1)*(1-(BV19/BV11)),1)*(AVERAGEIF($C$24:$C$71,"*EFICACIA*",BV24:BV71)),"")</f>
        <v/>
      </c>
      <c r="BW74" s="308" t="str">
        <f>IFERROR(INDEX(TablaMaxCalifPos[],MATCH(BW18,HALLAZGOS,0),MATCH($B$6,TablaMaxCalifPos[#Headers],0))*IFERROR(SEARCH("*FISCAL*",BW18,1)*(1-(BW19/BW11)),1)*(AVERAGEIF($C$24:$C$71,"*EFICACIA*",BW24:BW71)),"")</f>
        <v/>
      </c>
      <c r="BX74" s="308" t="str">
        <f>IFERROR(INDEX(TablaMaxCalifPos[],MATCH(BX18,HALLAZGOS,0),MATCH($B$6,TablaMaxCalifPos[#Headers],0))*IFERROR(SEARCH("*FISCAL*",BX18,1)*(1-(BX19/BX11)),1)*(AVERAGEIF($C$24:$C$71,"*EFICACIA*",BX24:BX71)),"")</f>
        <v/>
      </c>
      <c r="BY74" s="308" t="str">
        <f>IFERROR(INDEX(TablaMaxCalifPos[],MATCH(BY18,HALLAZGOS,0),MATCH($B$6,TablaMaxCalifPos[#Headers],0))*IFERROR(SEARCH("*FISCAL*",BY18,1)*(1-(BY19/BY11)),1)*(AVERAGEIF($C$24:$C$71,"*EFICACIA*",BY24:BY71)),"")</f>
        <v/>
      </c>
      <c r="BZ74" s="308" t="str">
        <f>IFERROR(INDEX(TablaMaxCalifPos[],MATCH(BZ18,HALLAZGOS,0),MATCH($B$6,TablaMaxCalifPos[#Headers],0))*IFERROR(SEARCH("*FISCAL*",BZ18,1)*(1-(BZ19/BZ11)),1)*(AVERAGEIF($C$24:$C$71,"*EFICACIA*",BZ24:BZ71)),"")</f>
        <v/>
      </c>
      <c r="CA74" s="308" t="str">
        <f>IFERROR(INDEX(TablaMaxCalifPos[],MATCH(CA18,HALLAZGOS,0),MATCH($B$6,TablaMaxCalifPos[#Headers],0))*IFERROR(SEARCH("*FISCAL*",CA18,1)*(1-(CA19/CA11)),1)*(AVERAGEIF($C$24:$C$71,"*EFICACIA*",CA24:CA71)),"")</f>
        <v/>
      </c>
      <c r="CB74" s="308" t="str">
        <f>IFERROR(INDEX(TablaMaxCalifPos[],MATCH(CB18,HALLAZGOS,0),MATCH($B$6,TablaMaxCalifPos[#Headers],0))*IFERROR(SEARCH("*FISCAL*",CB18,1)*(1-(CB19/CB11)),1)*(AVERAGEIF($C$24:$C$71,"*EFICACIA*",CB24:CB71)),"")</f>
        <v/>
      </c>
      <c r="CC74" s="308" t="str">
        <f>IFERROR(INDEX(TablaMaxCalifPos[],MATCH(CC18,HALLAZGOS,0),MATCH($B$6,TablaMaxCalifPos[#Headers],0))*IFERROR(SEARCH("*FISCAL*",CC18,1)*(1-(CC19/CC11)),1)*(AVERAGEIF($C$24:$C$71,"*EFICACIA*",CC24:CC71)),"")</f>
        <v/>
      </c>
      <c r="CD74" s="308" t="str">
        <f>IFERROR(INDEX(TablaMaxCalifPos[],MATCH(CD18,HALLAZGOS,0),MATCH($B$6,TablaMaxCalifPos[#Headers],0))*IFERROR(SEARCH("*FISCAL*",CD18,1)*(1-(CD19/CD11)),1)*(AVERAGEIF($C$24:$C$71,"*EFICACIA*",CD24:CD71)),"")</f>
        <v/>
      </c>
      <c r="CE74" s="308" t="str">
        <f>IFERROR(INDEX(TablaMaxCalifPos[],MATCH(CE18,HALLAZGOS,0),MATCH($B$6,TablaMaxCalifPos[#Headers],0))*IFERROR(SEARCH("*FISCAL*",CE18,1)*(1-(CE19/CE11)),1)*(AVERAGEIF($C$24:$C$71,"*EFICACIA*",CE24:CE71)),"")</f>
        <v/>
      </c>
      <c r="CF74" s="308" t="str">
        <f>IFERROR(INDEX(TablaMaxCalifPos[],MATCH(CF18,HALLAZGOS,0),MATCH($B$6,TablaMaxCalifPos[#Headers],0))*IFERROR(SEARCH("*FISCAL*",CF18,1)*(1-(CF19/CF11)),1)*(AVERAGEIF($C$24:$C$71,"*EFICACIA*",CF24:CF71)),"")</f>
        <v/>
      </c>
      <c r="CG74" s="308" t="str">
        <f>IFERROR(INDEX(TablaMaxCalifPos[],MATCH(CG18,HALLAZGOS,0),MATCH($B$6,TablaMaxCalifPos[#Headers],0))*IFERROR(SEARCH("*FISCAL*",CG18,1)*(1-(CG19/CG11)),1)*(AVERAGEIF($C$24:$C$71,"*EFICACIA*",CG24:CG71)),"")</f>
        <v/>
      </c>
      <c r="CH74" s="308" t="str">
        <f>IFERROR(INDEX(TablaMaxCalifPos[],MATCH(CH18,HALLAZGOS,0),MATCH($B$6,TablaMaxCalifPos[#Headers],0))*IFERROR(SEARCH("*FISCAL*",CH18,1)*(1-(CH19/CH11)),1)*(AVERAGEIF($C$24:$C$71,"*EFICACIA*",CH24:CH71)),"")</f>
        <v/>
      </c>
      <c r="CI74" s="308" t="str">
        <f>IFERROR(INDEX(TablaMaxCalifPos[],MATCH(CI18,HALLAZGOS,0),MATCH($B$6,TablaMaxCalifPos[#Headers],0))*IFERROR(SEARCH("*FISCAL*",CI18,1)*(1-(CI19/CI11)),1)*(AVERAGEIF($C$24:$C$71,"*EFICACIA*",CI24:CI71)),"")</f>
        <v/>
      </c>
      <c r="CJ74" s="308" t="str">
        <f>IFERROR(INDEX(TablaMaxCalifPos[],MATCH(CJ18,HALLAZGOS,0),MATCH($B$6,TablaMaxCalifPos[#Headers],0))*IFERROR(SEARCH("*FISCAL*",CJ18,1)*(1-(CJ19/CJ11)),1)*(AVERAGEIF($C$24:$C$71,"*EFICACIA*",CJ24:CJ71)),"")</f>
        <v/>
      </c>
      <c r="CK74" s="308" t="str">
        <f>IFERROR(INDEX(TablaMaxCalifPos[],MATCH(CK18,HALLAZGOS,0),MATCH($B$6,TablaMaxCalifPos[#Headers],0))*IFERROR(SEARCH("*FISCAL*",CK18,1)*(1-(CK19/CK11)),1)*(AVERAGEIF($C$24:$C$71,"*EFICACIA*",CK24:CK71)),"")</f>
        <v/>
      </c>
      <c r="CL74" s="308" t="str">
        <f>IFERROR(INDEX(TablaMaxCalifPos[],MATCH(CL18,HALLAZGOS,0),MATCH($B$6,TablaMaxCalifPos[#Headers],0))*IFERROR(SEARCH("*FISCAL*",CL18,1)*(1-(CL19/CL11)),1)*(AVERAGEIF($C$24:$C$71,"*EFICACIA*",CL24:CL71)),"")</f>
        <v/>
      </c>
      <c r="CM74" s="308" t="str">
        <f>IFERROR(INDEX(TablaMaxCalifPos[],MATCH(CM18,HALLAZGOS,0),MATCH($B$6,TablaMaxCalifPos[#Headers],0))*IFERROR(SEARCH("*FISCAL*",CM18,1)*(1-(CM19/CM11)),1)*(AVERAGEIF($C$24:$C$71,"*EFICACIA*",CM24:CM71)),"")</f>
        <v/>
      </c>
      <c r="CN74" s="308" t="str">
        <f>IFERROR(INDEX(TablaMaxCalifPos[],MATCH(CN18,HALLAZGOS,0),MATCH($B$6,TablaMaxCalifPos[#Headers],0))*IFERROR(SEARCH("*FISCAL*",CN18,1)*(1-(CN19/CN11)),1)*(AVERAGEIF($C$24:$C$71,"*EFICACIA*",CN24:CN71)),"")</f>
        <v/>
      </c>
      <c r="CO74" s="308" t="str">
        <f>IFERROR(INDEX(TablaMaxCalifPos[],MATCH(CO18,HALLAZGOS,0),MATCH($B$6,TablaMaxCalifPos[#Headers],0))*IFERROR(SEARCH("*FISCAL*",CO18,1)*(1-(CO19/CO11)),1)*(AVERAGEIF($C$24:$C$71,"*EFICACIA*",CO24:CO71)),"")</f>
        <v/>
      </c>
      <c r="CP74" s="308" t="str">
        <f>IFERROR(INDEX(TablaMaxCalifPos[],MATCH(CP18,HALLAZGOS,0),MATCH($B$6,TablaMaxCalifPos[#Headers],0))*IFERROR(SEARCH("*FISCAL*",CP18,1)*(1-(CP19/CP11)),1)*(AVERAGEIF($C$24:$C$71,"*EFICACIA*",CP24:CP71)),"")</f>
        <v/>
      </c>
      <c r="CQ74" s="308" t="str">
        <f>IFERROR(INDEX(TablaMaxCalifPos[],MATCH(CQ18,HALLAZGOS,0),MATCH($B$6,TablaMaxCalifPos[#Headers],0))*IFERROR(SEARCH("*FISCAL*",CQ18,1)*(1-(CQ19/CQ11)),1)*(AVERAGEIF($C$24:$C$71,"*EFICACIA*",CQ24:CQ71)),"")</f>
        <v/>
      </c>
      <c r="CR74" s="308" t="str">
        <f>IFERROR(INDEX(TablaMaxCalifPos[],MATCH(CR18,HALLAZGOS,0),MATCH($B$6,TablaMaxCalifPos[#Headers],0))*IFERROR(SEARCH("*FISCAL*",CR18,1)*(1-(CR19/CR11)),1)*(AVERAGEIF($C$24:$C$71,"*EFICACIA*",CR24:CR71)),"")</f>
        <v/>
      </c>
      <c r="CS74" s="308" t="str">
        <f>IFERROR(INDEX(TablaMaxCalifPos[],MATCH(CS18,HALLAZGOS,0),MATCH($B$6,TablaMaxCalifPos[#Headers],0))*IFERROR(SEARCH("*FISCAL*",CS18,1)*(1-(CS19/CS11)),1)*(AVERAGEIF($C$24:$C$71,"*EFICACIA*",CS24:CS71)),"")</f>
        <v/>
      </c>
      <c r="CT74" s="308" t="str">
        <f>IFERROR(INDEX(TablaMaxCalifPos[],MATCH(CT18,HALLAZGOS,0),MATCH($B$6,TablaMaxCalifPos[#Headers],0))*IFERROR(SEARCH("*FISCAL*",CT18,1)*(1-(CT19/CT11)),1)*(AVERAGEIF($C$24:$C$71,"*EFICACIA*",CT24:CT71)),"")</f>
        <v/>
      </c>
      <c r="CU74" s="308" t="str">
        <f>IFERROR(INDEX(TablaMaxCalifPos[],MATCH(CU18,HALLAZGOS,0),MATCH($B$6,TablaMaxCalifPos[#Headers],0))*IFERROR(SEARCH("*FISCAL*",CU18,1)*(1-(CU19/CU11)),1)*(AVERAGEIF($C$24:$C$71,"*EFICACIA*",CU24:CU71)),"")</f>
        <v/>
      </c>
      <c r="CV74" s="308" t="str">
        <f>IFERROR(INDEX(TablaMaxCalifPos[],MATCH(CV18,HALLAZGOS,0),MATCH($B$6,TablaMaxCalifPos[#Headers],0))*IFERROR(SEARCH("*FISCAL*",CV18,1)*(1-(CV19/CV11)),1)*(AVERAGEIF($C$24:$C$71,"*EFICACIA*",CV24:CV71)),"")</f>
        <v/>
      </c>
      <c r="CW74" s="308" t="str">
        <f>IFERROR(INDEX(TablaMaxCalifPos[],MATCH(CW18,HALLAZGOS,0),MATCH($B$6,TablaMaxCalifPos[#Headers],0))*IFERROR(SEARCH("*FISCAL*",CW18,1)*(1-(CW19/CW11)),1)*(AVERAGEIF($C$24:$C$71,"*EFICACIA*",CW24:CW71)),"")</f>
        <v/>
      </c>
      <c r="CX74" s="308" t="str">
        <f>IFERROR(INDEX(TablaMaxCalifPos[],MATCH(CX18,HALLAZGOS,0),MATCH($B$6,TablaMaxCalifPos[#Headers],0))*IFERROR(SEARCH("*FISCAL*",CX18,1)*(1-(CX19/CX11)),1)*(AVERAGEIF($C$24:$C$71,"*EFICACIA*",CX24:CX71)),"")</f>
        <v/>
      </c>
      <c r="CY74" s="308" t="str">
        <f>IFERROR(INDEX(TablaMaxCalifPos[],MATCH(CY18,HALLAZGOS,0),MATCH($B$6,TablaMaxCalifPos[#Headers],0))*IFERROR(SEARCH("*FISCAL*",CY18,1)*(1-(CY19/CY11)),1)*(AVERAGEIF($C$24:$C$71,"*EFICACIA*",CY24:CY71)),"")</f>
        <v/>
      </c>
      <c r="CZ74" s="309"/>
    </row>
    <row r="75" spans="1:105" s="297" customFormat="1" ht="18" x14ac:dyDescent="0.25">
      <c r="C75" s="298"/>
      <c r="D75" s="307" t="s">
        <v>412</v>
      </c>
      <c r="E75" s="308">
        <f>IFERROR(INDEX(TablaMaxCalifPos[],MATCH(E18,HALLAZGOS,0),MATCH($B$6,TablaMaxCalifPos[#Headers],0))*IFERROR(SEARCH("*FISCAL*",E18,1)*(1-(E19/E11)),1)*(AVERAGEIF($C$24:$C$71,"*ECONOMÍA*",E24:E71)),"")</f>
        <v>0.8</v>
      </c>
      <c r="F75" s="308">
        <f>IFERROR(INDEX(TablaMaxCalifPos[],MATCH(F18,HALLAZGOS,0),MATCH($B$6,TablaMaxCalifPos[#Headers],0))*IFERROR(SEARCH("*FISCAL*",F18,1)*(1-(F19/F11)),1)*(AVERAGEIF($C$24:$C$71,"*ECONOMÍA*",F24:F71)),"")</f>
        <v>0.92500000000000016</v>
      </c>
      <c r="G75" s="308">
        <f>IFERROR(INDEX(TablaMaxCalifPos[],MATCH(G18,HALLAZGOS,0),MATCH($B$6,TablaMaxCalifPos[#Headers],0))*IFERROR(SEARCH("*FISCAL*",G18,1)*(1-(G19/G11)),1)*(AVERAGEIF($C$24:$C$71,"*ECONOMÍA*",G24:G71)),"")</f>
        <v>0.68</v>
      </c>
      <c r="H75" s="308">
        <f>IFERROR(INDEX(TablaMaxCalifPos[],MATCH(H18,HALLAZGOS,0),MATCH($B$6,TablaMaxCalifPos[#Headers],0))*IFERROR(SEARCH("*FISCAL*",H18,1)*(1-(H19/H11)),1)*(AVERAGEIF($C$24:$C$71,"*ECONOMÍA*",H24:H71)),"")</f>
        <v>0.80999999999999994</v>
      </c>
      <c r="I75" s="308">
        <f>IFERROR(INDEX(TablaMaxCalifPos[],MATCH(I18,HALLAZGOS,0),MATCH($B$6,TablaMaxCalifPos[#Headers],0))*IFERROR(SEARCH("*FISCAL*",I18,1)*(1-(I19/I11)),1)*(AVERAGEIF($C$24:$C$71,"*ECONOMÍA*",I24:I71)),"")</f>
        <v>0.95000000000000007</v>
      </c>
      <c r="J75" s="308">
        <f>IFERROR(INDEX(TablaMaxCalifPos[],MATCH(J18,HALLAZGOS,0),MATCH($B$6,TablaMaxCalifPos[#Headers],0))*IFERROR(SEARCH("*FISCAL*",J18,1)*(1-(J19/J11)),1)*(AVERAGEIF($C$24:$C$71,"*ECONOMÍA*",J24:J71)),"")</f>
        <v>0.8</v>
      </c>
      <c r="K75" s="308">
        <f>IFERROR(INDEX(TablaMaxCalifPos[],MATCH(K18,HALLAZGOS,0),MATCH($B$6,TablaMaxCalifPos[#Headers],0))*IFERROR(SEARCH("*FISCAL*",K18,1)*(1-(K19/K11)),1)*(AVERAGEIF($C$24:$C$71,"*ECONOMÍA*",K24:K71)),"")</f>
        <v>0.95</v>
      </c>
      <c r="L75" s="308">
        <f>IFERROR(INDEX(TablaMaxCalifPos[],MATCH(L18,HALLAZGOS,0),MATCH($B$6,TablaMaxCalifPos[#Headers],0))*IFERROR(SEARCH("*FISCAL*",L18,1)*(1-(L19/L11)),1)*(AVERAGEIF($C$24:$C$71,"*ECONOMÍA*",L24:L71)),"")</f>
        <v>0.9290909090909093</v>
      </c>
      <c r="M75" s="308">
        <f>IFERROR(INDEX(TablaMaxCalifPos[],MATCH(M18,HALLAZGOS,0),MATCH($B$6,TablaMaxCalifPos[#Headers],0))*IFERROR(SEARCH("*FISCAL*",M18,1)*(1-(M19/M11)),1)*(AVERAGEIF($C$24:$C$71,"*ECONOMÍA*",M24:M71)),"")</f>
        <v>0.93888888888888899</v>
      </c>
      <c r="N75" s="308">
        <f>IFERROR(INDEX(TablaMaxCalifPos[],MATCH(N18,HALLAZGOS,0),MATCH($B$6,TablaMaxCalifPos[#Headers],0))*IFERROR(SEARCH("*FISCAL*",N18,1)*(1-(N19/N11)),1)*(AVERAGEIF($C$24:$C$71,"*ECONOMÍA*",N24:N71)),"")</f>
        <v>1</v>
      </c>
      <c r="O75" s="308" t="str">
        <f>IFERROR(INDEX(TablaMaxCalifPos[],MATCH(O18,HALLAZGOS,0),MATCH($B$6,TablaMaxCalifPos[#Headers],0))*IFERROR(SEARCH("*FISCAL*",O18,1)*(1-(O19/O11)),1)*(AVERAGEIF($C$24:$C$71,"*ECONOMÍA*",O24:O71)),"")</f>
        <v/>
      </c>
      <c r="P75" s="308" t="str">
        <f>IFERROR(INDEX(TablaMaxCalifPos[],MATCH(P18,HALLAZGOS,0),MATCH($B$6,TablaMaxCalifPos[#Headers],0))*IFERROR(SEARCH("*FISCAL*",P18,1)*(1-(P19/P11)),1)*(AVERAGEIF($C$24:$C$71,"*ECONOMÍA*",P24:P71)),"")</f>
        <v/>
      </c>
      <c r="Q75" s="308" t="str">
        <f>IFERROR(INDEX(TablaMaxCalifPos[],MATCH(Q18,HALLAZGOS,0),MATCH($B$6,TablaMaxCalifPos[#Headers],0))*IFERROR(SEARCH("*FISCAL*",Q18,1)*(1-(Q19/Q11)),1)*(AVERAGEIF($C$24:$C$71,"*ECONOMÍA*",Q24:Q71)),"")</f>
        <v/>
      </c>
      <c r="R75" s="308" t="str">
        <f>IFERROR(INDEX(TablaMaxCalifPos[],MATCH(R18,HALLAZGOS,0),MATCH($B$6,TablaMaxCalifPos[#Headers],0))*IFERROR(SEARCH("*FISCAL*",R18,1)*(1-(R19/R11)),1)*(AVERAGEIF($C$24:$C$71,"*ECONOMÍA*",R24:R71)),"")</f>
        <v/>
      </c>
      <c r="S75" s="308" t="str">
        <f>IFERROR(INDEX(TablaMaxCalifPos[],MATCH(S18,HALLAZGOS,0),MATCH($B$6,TablaMaxCalifPos[#Headers],0))*IFERROR(SEARCH("*FISCAL*",S18,1)*(1-(S19/S11)),1)*(AVERAGEIF($C$24:$C$71,"*ECONOMÍA*",S24:S71)),"")</f>
        <v/>
      </c>
      <c r="T75" s="308" t="str">
        <f>IFERROR(INDEX(TablaMaxCalifPos[],MATCH(T18,HALLAZGOS,0),MATCH($B$6,TablaMaxCalifPos[#Headers],0))*IFERROR(SEARCH("*FISCAL*",T18,1)*(1-(T19/T11)),1)*(AVERAGEIF($C$24:$C$71,"*ECONOMÍA*",T24:T71)),"")</f>
        <v/>
      </c>
      <c r="U75" s="308" t="str">
        <f>IFERROR(INDEX(TablaMaxCalifPos[],MATCH(U18,HALLAZGOS,0),MATCH($B$6,TablaMaxCalifPos[#Headers],0))*IFERROR(SEARCH("*FISCAL*",U18,1)*(1-(U19/U11)),1)*(AVERAGEIF($C$24:$C$71,"*ECONOMÍA*",U24:U71)),"")</f>
        <v/>
      </c>
      <c r="V75" s="308" t="str">
        <f>IFERROR(INDEX(TablaMaxCalifPos[],MATCH(V18,HALLAZGOS,0),MATCH($B$6,TablaMaxCalifPos[#Headers],0))*IFERROR(SEARCH("*FISCAL*",V18,1)*(1-(V19/V11)),1)*(AVERAGEIF($C$24:$C$71,"*ECONOMÍA*",V24:V71)),"")</f>
        <v/>
      </c>
      <c r="W75" s="308" t="str">
        <f>IFERROR(INDEX(TablaMaxCalifPos[],MATCH(W18,HALLAZGOS,0),MATCH($B$6,TablaMaxCalifPos[#Headers],0))*IFERROR(SEARCH("*FISCAL*",W18,1)*(1-(W19/W11)),1)*(AVERAGEIF($C$24:$C$71,"*ECONOMÍA*",W24:W71)),"")</f>
        <v/>
      </c>
      <c r="X75" s="308" t="str">
        <f>IFERROR(INDEX(TablaMaxCalifPos[],MATCH(X18,HALLAZGOS,0),MATCH($B$6,TablaMaxCalifPos[#Headers],0))*IFERROR(SEARCH("*FISCAL*",X18,1)*(1-(X19/X11)),1)*(AVERAGEIF($C$24:$C$71,"*ECONOMÍA*",X24:X71)),"")</f>
        <v/>
      </c>
      <c r="Y75" s="308" t="str">
        <f>IFERROR(INDEX(TablaMaxCalifPos[],MATCH(Y18,HALLAZGOS,0),MATCH($B$6,TablaMaxCalifPos[#Headers],0))*IFERROR(SEARCH("*FISCAL*",Y18,1)*(1-(Y19/Y11)),1)*(AVERAGEIF($C$24:$C$71,"*ECONOMÍA*",Y24:Y71)),"")</f>
        <v/>
      </c>
      <c r="Z75" s="308" t="str">
        <f>IFERROR(INDEX(TablaMaxCalifPos[],MATCH(Z18,HALLAZGOS,0),MATCH($B$6,TablaMaxCalifPos[#Headers],0))*IFERROR(SEARCH("*FISCAL*",Z18,1)*(1-(Z19/Z11)),1)*(AVERAGEIF($C$24:$C$71,"*ECONOMÍA*",Z24:Z71)),"")</f>
        <v/>
      </c>
      <c r="AA75" s="308" t="str">
        <f>IFERROR(INDEX(TablaMaxCalifPos[],MATCH(AA18,HALLAZGOS,0),MATCH($B$6,TablaMaxCalifPos[#Headers],0))*IFERROR(SEARCH("*FISCAL*",AA18,1)*(1-(AA19/AA11)),1)*(AVERAGEIF($C$24:$C$71,"*ECONOMÍA*",AA24:AA71)),"")</f>
        <v/>
      </c>
      <c r="AB75" s="308" t="str">
        <f>IFERROR(INDEX(TablaMaxCalifPos[],MATCH(AB18,HALLAZGOS,0),MATCH($B$6,TablaMaxCalifPos[#Headers],0))*IFERROR(SEARCH("*FISCAL*",AB18,1)*(1-(AB19/AB11)),1)*(AVERAGEIF($C$24:$C$71,"*ECONOMÍA*",AB24:AB71)),"")</f>
        <v/>
      </c>
      <c r="AC75" s="308" t="str">
        <f>IFERROR(INDEX(TablaMaxCalifPos[],MATCH(AC18,HALLAZGOS,0),MATCH($B$6,TablaMaxCalifPos[#Headers],0))*IFERROR(SEARCH("*FISCAL*",AC18,1)*(1-(AC19/AC11)),1)*(AVERAGEIF($C$24:$C$71,"*ECONOMÍA*",AC24:AC71)),"")</f>
        <v/>
      </c>
      <c r="AD75" s="308" t="str">
        <f>IFERROR(INDEX(TablaMaxCalifPos[],MATCH(AD18,HALLAZGOS,0),MATCH($B$6,TablaMaxCalifPos[#Headers],0))*IFERROR(SEARCH("*FISCAL*",AD18,1)*(1-(AD19/AD11)),1)*(AVERAGEIF($C$24:$C$71,"*ECONOMÍA*",AD24:AD71)),"")</f>
        <v/>
      </c>
      <c r="AE75" s="308" t="str">
        <f>IFERROR(INDEX(TablaMaxCalifPos[],MATCH(AE18,HALLAZGOS,0),MATCH($B$6,TablaMaxCalifPos[#Headers],0))*IFERROR(SEARCH("*FISCAL*",AE18,1)*(1-(AE19/AE11)),1)*(AVERAGEIF($C$24:$C$71,"*ECONOMÍA*",AE24:AE71)),"")</f>
        <v/>
      </c>
      <c r="AF75" s="308" t="str">
        <f>IFERROR(INDEX(TablaMaxCalifPos[],MATCH(AF18,HALLAZGOS,0),MATCH($B$6,TablaMaxCalifPos[#Headers],0))*IFERROR(SEARCH("*FISCAL*",AF18,1)*(1-(AF19/AF11)),1)*(AVERAGEIF($C$24:$C$71,"*ECONOMÍA*",AF24:AF71)),"")</f>
        <v/>
      </c>
      <c r="AG75" s="308" t="str">
        <f>IFERROR(INDEX(TablaMaxCalifPos[],MATCH(AG18,HALLAZGOS,0),MATCH($B$6,TablaMaxCalifPos[#Headers],0))*IFERROR(SEARCH("*FISCAL*",AG18,1)*(1-(AG19/AG11)),1)*(AVERAGEIF($C$24:$C$71,"*ECONOMÍA*",AG24:AG71)),"")</f>
        <v/>
      </c>
      <c r="AH75" s="308" t="str">
        <f>IFERROR(INDEX(TablaMaxCalifPos[],MATCH(AH18,HALLAZGOS,0),MATCH($B$6,TablaMaxCalifPos[#Headers],0))*IFERROR(SEARCH("*FISCAL*",AH18,1)*(1-(AH19/AH11)),1)*(AVERAGEIF($C$24:$C$71,"*ECONOMÍA*",AH24:AH71)),"")</f>
        <v/>
      </c>
      <c r="AI75" s="308" t="str">
        <f>IFERROR(INDEX(TablaMaxCalifPos[],MATCH(AI18,HALLAZGOS,0),MATCH($B$6,TablaMaxCalifPos[#Headers],0))*IFERROR(SEARCH("*FISCAL*",AI18,1)*(1-(AI19/AI11)),1)*(AVERAGEIF($C$24:$C$71,"*ECONOMÍA*",AI24:AI71)),"")</f>
        <v/>
      </c>
      <c r="AJ75" s="308" t="str">
        <f>IFERROR(INDEX(TablaMaxCalifPos[],MATCH(AJ18,HALLAZGOS,0),MATCH($B$6,TablaMaxCalifPos[#Headers],0))*IFERROR(SEARCH("*FISCAL*",AJ18,1)*(1-(AJ19/AJ11)),1)*(AVERAGEIF($C$24:$C$71,"*ECONOMÍA*",AJ24:AJ71)),"")</f>
        <v/>
      </c>
      <c r="AK75" s="308" t="str">
        <f>IFERROR(INDEX(TablaMaxCalifPos[],MATCH(AK18,HALLAZGOS,0),MATCH($B$6,TablaMaxCalifPos[#Headers],0))*IFERROR(SEARCH("*FISCAL*",AK18,1)*(1-(AK19/AK11)),1)*(AVERAGEIF($C$24:$C$71,"*ECONOMÍA*",AK24:AK71)),"")</f>
        <v/>
      </c>
      <c r="AL75" s="308" t="str">
        <f>IFERROR(INDEX(TablaMaxCalifPos[],MATCH(AL18,HALLAZGOS,0),MATCH($B$6,TablaMaxCalifPos[#Headers],0))*IFERROR(SEARCH("*FISCAL*",AL18,1)*(1-(AL19/AL11)),1)*(AVERAGEIF($C$24:$C$71,"*ECONOMÍA*",AL24:AL71)),"")</f>
        <v/>
      </c>
      <c r="AM75" s="308" t="str">
        <f>IFERROR(INDEX(TablaMaxCalifPos[],MATCH(AM18,HALLAZGOS,0),MATCH($B$6,TablaMaxCalifPos[#Headers],0))*IFERROR(SEARCH("*FISCAL*",AM18,1)*(1-(AM19/AM11)),1)*(AVERAGEIF($C$24:$C$71,"*ECONOMÍA*",AM24:AM71)),"")</f>
        <v/>
      </c>
      <c r="AN75" s="308" t="str">
        <f>IFERROR(INDEX(TablaMaxCalifPos[],MATCH(AN18,HALLAZGOS,0),MATCH($B$6,TablaMaxCalifPos[#Headers],0))*IFERROR(SEARCH("*FISCAL*",AN18,1)*(1-(AN19/AN11)),1)*(AVERAGEIF($C$24:$C$71,"*ECONOMÍA*",AN24:AN71)),"")</f>
        <v/>
      </c>
      <c r="AO75" s="308" t="str">
        <f>IFERROR(INDEX(TablaMaxCalifPos[],MATCH(AO18,HALLAZGOS,0),MATCH($B$6,TablaMaxCalifPos[#Headers],0))*IFERROR(SEARCH("*FISCAL*",AO18,1)*(1-(AO19/AO11)),1)*(AVERAGEIF($C$24:$C$71,"*ECONOMÍA*",AO24:AO71)),"")</f>
        <v/>
      </c>
      <c r="AP75" s="308" t="str">
        <f>IFERROR(INDEX(TablaMaxCalifPos[],MATCH(AP18,HALLAZGOS,0),MATCH($B$6,TablaMaxCalifPos[#Headers],0))*IFERROR(SEARCH("*FISCAL*",AP18,1)*(1-(AP19/AP11)),1)*(AVERAGEIF($C$24:$C$71,"*ECONOMÍA*",AP24:AP71)),"")</f>
        <v/>
      </c>
      <c r="AQ75" s="308" t="str">
        <f>IFERROR(INDEX(TablaMaxCalifPos[],MATCH(AQ18,HALLAZGOS,0),MATCH($B$6,TablaMaxCalifPos[#Headers],0))*IFERROR(SEARCH("*FISCAL*",AQ18,1)*(1-(AQ19/AQ11)),1)*(AVERAGEIF($C$24:$C$71,"*ECONOMÍA*",AQ24:AQ71)),"")</f>
        <v/>
      </c>
      <c r="AR75" s="308" t="str">
        <f>IFERROR(INDEX(TablaMaxCalifPos[],MATCH(AR18,HALLAZGOS,0),MATCH($B$6,TablaMaxCalifPos[#Headers],0))*IFERROR(SEARCH("*FISCAL*",AR18,1)*(1-(AR19/AR11)),1)*(AVERAGEIF($C$24:$C$71,"*ECONOMÍA*",AR24:AR71)),"")</f>
        <v/>
      </c>
      <c r="AS75" s="308" t="str">
        <f>IFERROR(INDEX(TablaMaxCalifPos[],MATCH(AS18,HALLAZGOS,0),MATCH($B$6,TablaMaxCalifPos[#Headers],0))*IFERROR(SEARCH("*FISCAL*",AS18,1)*(1-(AS19/AS11)),1)*(AVERAGEIF($C$24:$C$71,"*ECONOMÍA*",AS24:AS71)),"")</f>
        <v/>
      </c>
      <c r="AT75" s="308" t="str">
        <f>IFERROR(INDEX(TablaMaxCalifPos[],MATCH(AT18,HALLAZGOS,0),MATCH($B$6,TablaMaxCalifPos[#Headers],0))*IFERROR(SEARCH("*FISCAL*",AT18,1)*(1-(AT19/AT11)),1)*(AVERAGEIF($C$24:$C$71,"*ECONOMÍA*",AT24:AT71)),"")</f>
        <v/>
      </c>
      <c r="AU75" s="308" t="str">
        <f>IFERROR(INDEX(TablaMaxCalifPos[],MATCH(AU18,HALLAZGOS,0),MATCH($B$6,TablaMaxCalifPos[#Headers],0))*IFERROR(SEARCH("*FISCAL*",AU18,1)*(1-(AU19/AU11)),1)*(AVERAGEIF($C$24:$C$71,"*ECONOMÍA*",AU24:AU71)),"")</f>
        <v/>
      </c>
      <c r="AV75" s="308" t="str">
        <f>IFERROR(INDEX(TablaMaxCalifPos[],MATCH(AV18,HALLAZGOS,0),MATCH($B$6,TablaMaxCalifPos[#Headers],0))*IFERROR(SEARCH("*FISCAL*",AV18,1)*(1-(AV19/AV11)),1)*(AVERAGEIF($C$24:$C$71,"*ECONOMÍA*",AV24:AV71)),"")</f>
        <v/>
      </c>
      <c r="AW75" s="308" t="str">
        <f>IFERROR(INDEX(TablaMaxCalifPos[],MATCH(AW18,HALLAZGOS,0),MATCH($B$6,TablaMaxCalifPos[#Headers],0))*IFERROR(SEARCH("*FISCAL*",AW18,1)*(1-(AW19/AW11)),1)*(AVERAGEIF($C$24:$C$71,"*ECONOMÍA*",AW24:AW71)),"")</f>
        <v/>
      </c>
      <c r="AX75" s="308" t="str">
        <f>IFERROR(INDEX(TablaMaxCalifPos[],MATCH(AX18,HALLAZGOS,0),MATCH($B$6,TablaMaxCalifPos[#Headers],0))*IFERROR(SEARCH("*FISCAL*",AX18,1)*(1-(AX19/AX11)),1)*(AVERAGEIF($C$24:$C$71,"*ECONOMÍA*",AX24:AX71)),"")</f>
        <v/>
      </c>
      <c r="AY75" s="308" t="str">
        <f>IFERROR(INDEX(TablaMaxCalifPos[],MATCH(AY18,HALLAZGOS,0),MATCH($B$6,TablaMaxCalifPos[#Headers],0))*IFERROR(SEARCH("*FISCAL*",AY18,1)*(1-(AY19/AY11)),1)*(AVERAGEIF($C$24:$C$71,"*ECONOMÍA*",AY24:AY71)),"")</f>
        <v/>
      </c>
      <c r="AZ75" s="308" t="str">
        <f>IFERROR(INDEX(TablaMaxCalifPos[],MATCH(AZ18,HALLAZGOS,0),MATCH($B$6,TablaMaxCalifPos[#Headers],0))*IFERROR(SEARCH("*FISCAL*",AZ18,1)*(1-(AZ19/AZ11)),1)*(AVERAGEIF($C$24:$C$71,"*ECONOMÍA*",AZ24:AZ71)),"")</f>
        <v/>
      </c>
      <c r="BA75" s="308" t="str">
        <f>IFERROR(INDEX(TablaMaxCalifPos[],MATCH(BA18,HALLAZGOS,0),MATCH($B$6,TablaMaxCalifPos[#Headers],0))*IFERROR(SEARCH("*FISCAL*",BA18,1)*(1-(BA19/BA11)),1)*(AVERAGEIF($C$24:$C$71,"*ECONOMÍA*",BA24:BA71)),"")</f>
        <v/>
      </c>
      <c r="BB75" s="308" t="str">
        <f>IFERROR(INDEX(TablaMaxCalifPos[],MATCH(BB18,HALLAZGOS,0),MATCH($B$6,TablaMaxCalifPos[#Headers],0))*IFERROR(SEARCH("*FISCAL*",BB18,1)*(1-(BB19/BB11)),1)*(AVERAGEIF($C$24:$C$71,"*ECONOMÍA*",BB24:BB71)),"")</f>
        <v/>
      </c>
      <c r="BC75" s="308" t="str">
        <f>IFERROR(INDEX(TablaMaxCalifPos[],MATCH(BC18,HALLAZGOS,0),MATCH($B$6,TablaMaxCalifPos[#Headers],0))*IFERROR(SEARCH("*FISCAL*",BC18,1)*(1-(BC19/BC11)),1)*(AVERAGEIF($C$24:$C$71,"*ECONOMÍA*",BC24:BC71)),"")</f>
        <v/>
      </c>
      <c r="BD75" s="308" t="str">
        <f>IFERROR(INDEX(TablaMaxCalifPos[],MATCH(BD18,HALLAZGOS,0),MATCH($B$6,TablaMaxCalifPos[#Headers],0))*IFERROR(SEARCH("*FISCAL*",BD18,1)*(1-(BD19/BD11)),1)*(AVERAGEIF($C$24:$C$71,"*ECONOMÍA*",BD24:BD71)),"")</f>
        <v/>
      </c>
      <c r="BE75" s="308" t="str">
        <f>IFERROR(INDEX(TablaMaxCalifPos[],MATCH(BE18,HALLAZGOS,0),MATCH($B$6,TablaMaxCalifPos[#Headers],0))*IFERROR(SEARCH("*FISCAL*",BE18,1)*(1-(BE19/BE11)),1)*(AVERAGEIF($C$24:$C$71,"*ECONOMÍA*",BE24:BE71)),"")</f>
        <v/>
      </c>
      <c r="BF75" s="308" t="str">
        <f>IFERROR(INDEX(TablaMaxCalifPos[],MATCH(BF18,HALLAZGOS,0),MATCH($B$6,TablaMaxCalifPos[#Headers],0))*IFERROR(SEARCH("*FISCAL*",BF18,1)*(1-(BF19/BF11)),1)*(AVERAGEIF($C$24:$C$71,"*ECONOMÍA*",BF24:BF71)),"")</f>
        <v/>
      </c>
      <c r="BG75" s="308" t="str">
        <f>IFERROR(INDEX(TablaMaxCalifPos[],MATCH(BG18,HALLAZGOS,0),MATCH($B$6,TablaMaxCalifPos[#Headers],0))*IFERROR(SEARCH("*FISCAL*",BG18,1)*(1-(BG19/BG11)),1)*(AVERAGEIF($C$24:$C$71,"*ECONOMÍA*",BG24:BG71)),"")</f>
        <v/>
      </c>
      <c r="BH75" s="308" t="str">
        <f>IFERROR(INDEX(TablaMaxCalifPos[],MATCH(BH18,HALLAZGOS,0),MATCH($B$6,TablaMaxCalifPos[#Headers],0))*IFERROR(SEARCH("*FISCAL*",BH18,1)*(1-(BH19/BH11)),1)*(AVERAGEIF($C$24:$C$71,"*ECONOMÍA*",BH24:BH71)),"")</f>
        <v/>
      </c>
      <c r="BI75" s="308" t="str">
        <f>IFERROR(INDEX(TablaMaxCalifPos[],MATCH(BI18,HALLAZGOS,0),MATCH($B$6,TablaMaxCalifPos[#Headers],0))*IFERROR(SEARCH("*FISCAL*",BI18,1)*(1-(BI19/BI11)),1)*(AVERAGEIF($C$24:$C$71,"*ECONOMÍA*",BI24:BI71)),"")</f>
        <v/>
      </c>
      <c r="BJ75" s="308" t="str">
        <f>IFERROR(INDEX(TablaMaxCalifPos[],MATCH(BJ18,HALLAZGOS,0),MATCH($B$6,TablaMaxCalifPos[#Headers],0))*IFERROR(SEARCH("*FISCAL*",BJ18,1)*(1-(BJ19/BJ11)),1)*(AVERAGEIF($C$24:$C$71,"*ECONOMÍA*",BJ24:BJ71)),"")</f>
        <v/>
      </c>
      <c r="BK75" s="308" t="str">
        <f>IFERROR(INDEX(TablaMaxCalifPos[],MATCH(BK18,HALLAZGOS,0),MATCH($B$6,TablaMaxCalifPos[#Headers],0))*IFERROR(SEARCH("*FISCAL*",BK18,1)*(1-(BK19/BK11)),1)*(AVERAGEIF($C$24:$C$71,"*ECONOMÍA*",BK24:BK71)),"")</f>
        <v/>
      </c>
      <c r="BL75" s="308" t="str">
        <f>IFERROR(INDEX(TablaMaxCalifPos[],MATCH(BL18,HALLAZGOS,0),MATCH($B$6,TablaMaxCalifPos[#Headers],0))*IFERROR(SEARCH("*FISCAL*",BL18,1)*(1-(BL19/BL11)),1)*(AVERAGEIF($C$24:$C$71,"*ECONOMÍA*",BL24:BL71)),"")</f>
        <v/>
      </c>
      <c r="BM75" s="308" t="str">
        <f>IFERROR(INDEX(TablaMaxCalifPos[],MATCH(BM18,HALLAZGOS,0),MATCH($B$6,TablaMaxCalifPos[#Headers],0))*IFERROR(SEARCH("*FISCAL*",BM18,1)*(1-(BM19/BM11)),1)*(AVERAGEIF($C$24:$C$71,"*ECONOMÍA*",BM24:BM71)),"")</f>
        <v/>
      </c>
      <c r="BN75" s="308" t="str">
        <f>IFERROR(INDEX(TablaMaxCalifPos[],MATCH(BN18,HALLAZGOS,0),MATCH($B$6,TablaMaxCalifPos[#Headers],0))*IFERROR(SEARCH("*FISCAL*",BN18,1)*(1-(BN19/BN11)),1)*(AVERAGEIF($C$24:$C$71,"*ECONOMÍA*",BN24:BN71)),"")</f>
        <v/>
      </c>
      <c r="BO75" s="308" t="str">
        <f>IFERROR(INDEX(TablaMaxCalifPos[],MATCH(BO18,HALLAZGOS,0),MATCH($B$6,TablaMaxCalifPos[#Headers],0))*IFERROR(SEARCH("*FISCAL*",BO18,1)*(1-(BO19/BO11)),1)*(AVERAGEIF($C$24:$C$71,"*ECONOMÍA*",BO24:BO71)),"")</f>
        <v/>
      </c>
      <c r="BP75" s="308" t="str">
        <f>IFERROR(INDEX(TablaMaxCalifPos[],MATCH(BP18,HALLAZGOS,0),MATCH($B$6,TablaMaxCalifPos[#Headers],0))*IFERROR(SEARCH("*FISCAL*",BP18,1)*(1-(BP19/BP11)),1)*(AVERAGEIF($C$24:$C$71,"*ECONOMÍA*",BP24:BP71)),"")</f>
        <v/>
      </c>
      <c r="BQ75" s="308" t="str">
        <f>IFERROR(INDEX(TablaMaxCalifPos[],MATCH(BQ18,HALLAZGOS,0),MATCH($B$6,TablaMaxCalifPos[#Headers],0))*IFERROR(SEARCH("*FISCAL*",BQ18,1)*(1-(BQ19/BQ11)),1)*(AVERAGEIF($C$24:$C$71,"*ECONOMÍA*",BQ24:BQ71)),"")</f>
        <v/>
      </c>
      <c r="BR75" s="308" t="str">
        <f>IFERROR(INDEX(TablaMaxCalifPos[],MATCH(BR18,HALLAZGOS,0),MATCH($B$6,TablaMaxCalifPos[#Headers],0))*IFERROR(SEARCH("*FISCAL*",BR18,1)*(1-(BR19/BR11)),1)*(AVERAGEIF($C$24:$C$71,"*ECONOMÍA*",BR24:BR71)),"")</f>
        <v/>
      </c>
      <c r="BS75" s="308" t="str">
        <f>IFERROR(INDEX(TablaMaxCalifPos[],MATCH(BS18,HALLAZGOS,0),MATCH($B$6,TablaMaxCalifPos[#Headers],0))*IFERROR(SEARCH("*FISCAL*",BS18,1)*(1-(BS19/BS11)),1)*(AVERAGEIF($C$24:$C$71,"*ECONOMÍA*",BS24:BS71)),"")</f>
        <v/>
      </c>
      <c r="BT75" s="308" t="str">
        <f>IFERROR(INDEX(TablaMaxCalifPos[],MATCH(BT18,HALLAZGOS,0),MATCH($B$6,TablaMaxCalifPos[#Headers],0))*IFERROR(SEARCH("*FISCAL*",BT18,1)*(1-(BT19/BT11)),1)*(AVERAGEIF($C$24:$C$71,"*ECONOMÍA*",BT24:BT71)),"")</f>
        <v/>
      </c>
      <c r="BU75" s="308" t="str">
        <f>IFERROR(INDEX(TablaMaxCalifPos[],MATCH(BU18,HALLAZGOS,0),MATCH($B$6,TablaMaxCalifPos[#Headers],0))*IFERROR(SEARCH("*FISCAL*",BU18,1)*(1-(BU19/BU11)),1)*(AVERAGEIF($C$24:$C$71,"*ECONOMÍA*",BU24:BU71)),"")</f>
        <v/>
      </c>
      <c r="BV75" s="308" t="str">
        <f>IFERROR(INDEX(TablaMaxCalifPos[],MATCH(BV18,HALLAZGOS,0),MATCH($B$6,TablaMaxCalifPos[#Headers],0))*IFERROR(SEARCH("*FISCAL*",BV18,1)*(1-(BV19/BV11)),1)*(AVERAGEIF($C$24:$C$71,"*ECONOMÍA*",BV24:BV71)),"")</f>
        <v/>
      </c>
      <c r="BW75" s="308" t="str">
        <f>IFERROR(INDEX(TablaMaxCalifPos[],MATCH(BW18,HALLAZGOS,0),MATCH($B$6,TablaMaxCalifPos[#Headers],0))*IFERROR(SEARCH("*FISCAL*",BW18,1)*(1-(BW19/BW11)),1)*(AVERAGEIF($C$24:$C$71,"*ECONOMÍA*",BW24:BW71)),"")</f>
        <v/>
      </c>
      <c r="BX75" s="308" t="str">
        <f>IFERROR(INDEX(TablaMaxCalifPos[],MATCH(BX18,HALLAZGOS,0),MATCH($B$6,TablaMaxCalifPos[#Headers],0))*IFERROR(SEARCH("*FISCAL*",BX18,1)*(1-(BX19/BX11)),1)*(AVERAGEIF($C$24:$C$71,"*ECONOMÍA*",BX24:BX71)),"")</f>
        <v/>
      </c>
      <c r="BY75" s="308" t="str">
        <f>IFERROR(INDEX(TablaMaxCalifPos[],MATCH(BY18,HALLAZGOS,0),MATCH($B$6,TablaMaxCalifPos[#Headers],0))*IFERROR(SEARCH("*FISCAL*",BY18,1)*(1-(BY19/BY11)),1)*(AVERAGEIF($C$24:$C$71,"*ECONOMÍA*",BY24:BY71)),"")</f>
        <v/>
      </c>
      <c r="BZ75" s="308" t="str">
        <f>IFERROR(INDEX(TablaMaxCalifPos[],MATCH(BZ18,HALLAZGOS,0),MATCH($B$6,TablaMaxCalifPos[#Headers],0))*IFERROR(SEARCH("*FISCAL*",BZ18,1)*(1-(BZ19/BZ11)),1)*(AVERAGEIF($C$24:$C$71,"*ECONOMÍA*",BZ24:BZ71)),"")</f>
        <v/>
      </c>
      <c r="CA75" s="308" t="str">
        <f>IFERROR(INDEX(TablaMaxCalifPos[],MATCH(CA18,HALLAZGOS,0),MATCH($B$6,TablaMaxCalifPos[#Headers],0))*IFERROR(SEARCH("*FISCAL*",CA18,1)*(1-(CA19/CA11)),1)*(AVERAGEIF($C$24:$C$71,"*ECONOMÍA*",CA24:CA71)),"")</f>
        <v/>
      </c>
      <c r="CB75" s="308" t="str">
        <f>IFERROR(INDEX(TablaMaxCalifPos[],MATCH(CB18,HALLAZGOS,0),MATCH($B$6,TablaMaxCalifPos[#Headers],0))*IFERROR(SEARCH("*FISCAL*",CB18,1)*(1-(CB19/CB11)),1)*(AVERAGEIF($C$24:$C$71,"*ECONOMÍA*",CB24:CB71)),"")</f>
        <v/>
      </c>
      <c r="CC75" s="308" t="str">
        <f>IFERROR(INDEX(TablaMaxCalifPos[],MATCH(CC18,HALLAZGOS,0),MATCH($B$6,TablaMaxCalifPos[#Headers],0))*IFERROR(SEARCH("*FISCAL*",CC18,1)*(1-(CC19/CC11)),1)*(AVERAGEIF($C$24:$C$71,"*ECONOMÍA*",CC24:CC71)),"")</f>
        <v/>
      </c>
      <c r="CD75" s="308" t="str">
        <f>IFERROR(INDEX(TablaMaxCalifPos[],MATCH(CD18,HALLAZGOS,0),MATCH($B$6,TablaMaxCalifPos[#Headers],0))*IFERROR(SEARCH("*FISCAL*",CD18,1)*(1-(CD19/CD11)),1)*(AVERAGEIF($C$24:$C$71,"*ECONOMÍA*",CD24:CD71)),"")</f>
        <v/>
      </c>
      <c r="CE75" s="308" t="str">
        <f>IFERROR(INDEX(TablaMaxCalifPos[],MATCH(CE18,HALLAZGOS,0),MATCH($B$6,TablaMaxCalifPos[#Headers],0))*IFERROR(SEARCH("*FISCAL*",CE18,1)*(1-(CE19/CE11)),1)*(AVERAGEIF($C$24:$C$71,"*ECONOMÍA*",CE24:CE71)),"")</f>
        <v/>
      </c>
      <c r="CF75" s="308" t="str">
        <f>IFERROR(INDEX(TablaMaxCalifPos[],MATCH(CF18,HALLAZGOS,0),MATCH($B$6,TablaMaxCalifPos[#Headers],0))*IFERROR(SEARCH("*FISCAL*",CF18,1)*(1-(CF19/CF11)),1)*(AVERAGEIF($C$24:$C$71,"*ECONOMÍA*",CF24:CF71)),"")</f>
        <v/>
      </c>
      <c r="CG75" s="308" t="str">
        <f>IFERROR(INDEX(TablaMaxCalifPos[],MATCH(CG18,HALLAZGOS,0),MATCH($B$6,TablaMaxCalifPos[#Headers],0))*IFERROR(SEARCH("*FISCAL*",CG18,1)*(1-(CG19/CG11)),1)*(AVERAGEIF($C$24:$C$71,"*ECONOMÍA*",CG24:CG71)),"")</f>
        <v/>
      </c>
      <c r="CH75" s="308" t="str">
        <f>IFERROR(INDEX(TablaMaxCalifPos[],MATCH(CH18,HALLAZGOS,0),MATCH($B$6,TablaMaxCalifPos[#Headers],0))*IFERROR(SEARCH("*FISCAL*",CH18,1)*(1-(CH19/CH11)),1)*(AVERAGEIF($C$24:$C$71,"*ECONOMÍA*",CH24:CH71)),"")</f>
        <v/>
      </c>
      <c r="CI75" s="308" t="str">
        <f>IFERROR(INDEX(TablaMaxCalifPos[],MATCH(CI18,HALLAZGOS,0),MATCH($B$6,TablaMaxCalifPos[#Headers],0))*IFERROR(SEARCH("*FISCAL*",CI18,1)*(1-(CI19/CI11)),1)*(AVERAGEIF($C$24:$C$71,"*ECONOMÍA*",CI24:CI71)),"")</f>
        <v/>
      </c>
      <c r="CJ75" s="308" t="str">
        <f>IFERROR(INDEX(TablaMaxCalifPos[],MATCH(CJ18,HALLAZGOS,0),MATCH($B$6,TablaMaxCalifPos[#Headers],0))*IFERROR(SEARCH("*FISCAL*",CJ18,1)*(1-(CJ19/CJ11)),1)*(AVERAGEIF($C$24:$C$71,"*ECONOMÍA*",CJ24:CJ71)),"")</f>
        <v/>
      </c>
      <c r="CK75" s="308" t="str">
        <f>IFERROR(INDEX(TablaMaxCalifPos[],MATCH(CK18,HALLAZGOS,0),MATCH($B$6,TablaMaxCalifPos[#Headers],0))*IFERROR(SEARCH("*FISCAL*",CK18,1)*(1-(CK19/CK11)),1)*(AVERAGEIF($C$24:$C$71,"*ECONOMÍA*",CK24:CK71)),"")</f>
        <v/>
      </c>
      <c r="CL75" s="308" t="str">
        <f>IFERROR(INDEX(TablaMaxCalifPos[],MATCH(CL18,HALLAZGOS,0),MATCH($B$6,TablaMaxCalifPos[#Headers],0))*IFERROR(SEARCH("*FISCAL*",CL18,1)*(1-(CL19/CL11)),1)*(AVERAGEIF($C$24:$C$71,"*ECONOMÍA*",CL24:CL71)),"")</f>
        <v/>
      </c>
      <c r="CM75" s="308" t="str">
        <f>IFERROR(INDEX(TablaMaxCalifPos[],MATCH(CM18,HALLAZGOS,0),MATCH($B$6,TablaMaxCalifPos[#Headers],0))*IFERROR(SEARCH("*FISCAL*",CM18,1)*(1-(CM19/CM11)),1)*(AVERAGEIF($C$24:$C$71,"*ECONOMÍA*",CM24:CM71)),"")</f>
        <v/>
      </c>
      <c r="CN75" s="308" t="str">
        <f>IFERROR(INDEX(TablaMaxCalifPos[],MATCH(CN18,HALLAZGOS,0),MATCH($B$6,TablaMaxCalifPos[#Headers],0))*IFERROR(SEARCH("*FISCAL*",CN18,1)*(1-(CN19/CN11)),1)*(AVERAGEIF($C$24:$C$71,"*ECONOMÍA*",CN24:CN71)),"")</f>
        <v/>
      </c>
      <c r="CO75" s="308" t="str">
        <f>IFERROR(INDEX(TablaMaxCalifPos[],MATCH(CO18,HALLAZGOS,0),MATCH($B$6,TablaMaxCalifPos[#Headers],0))*IFERROR(SEARCH("*FISCAL*",CO18,1)*(1-(CO19/CO11)),1)*(AVERAGEIF($C$24:$C$71,"*ECONOMÍA*",CO24:CO71)),"")</f>
        <v/>
      </c>
      <c r="CP75" s="308" t="str">
        <f>IFERROR(INDEX(TablaMaxCalifPos[],MATCH(CP18,HALLAZGOS,0),MATCH($B$6,TablaMaxCalifPos[#Headers],0))*IFERROR(SEARCH("*FISCAL*",CP18,1)*(1-(CP19/CP11)),1)*(AVERAGEIF($C$24:$C$71,"*ECONOMÍA*",CP24:CP71)),"")</f>
        <v/>
      </c>
      <c r="CQ75" s="308" t="str">
        <f>IFERROR(INDEX(TablaMaxCalifPos[],MATCH(CQ18,HALLAZGOS,0),MATCH($B$6,TablaMaxCalifPos[#Headers],0))*IFERROR(SEARCH("*FISCAL*",CQ18,1)*(1-(CQ19/CQ11)),1)*(AVERAGEIF($C$24:$C$71,"*ECONOMÍA*",CQ24:CQ71)),"")</f>
        <v/>
      </c>
      <c r="CR75" s="308" t="str">
        <f>IFERROR(INDEX(TablaMaxCalifPos[],MATCH(CR18,HALLAZGOS,0),MATCH($B$6,TablaMaxCalifPos[#Headers],0))*IFERROR(SEARCH("*FISCAL*",CR18,1)*(1-(CR19/CR11)),1)*(AVERAGEIF($C$24:$C$71,"*ECONOMÍA*",CR24:CR71)),"")</f>
        <v/>
      </c>
      <c r="CS75" s="308" t="str">
        <f>IFERROR(INDEX(TablaMaxCalifPos[],MATCH(CS18,HALLAZGOS,0),MATCH($B$6,TablaMaxCalifPos[#Headers],0))*IFERROR(SEARCH("*FISCAL*",CS18,1)*(1-(CS19/CS11)),1)*(AVERAGEIF($C$24:$C$71,"*ECONOMÍA*",CS24:CS71)),"")</f>
        <v/>
      </c>
      <c r="CT75" s="308" t="str">
        <f>IFERROR(INDEX(TablaMaxCalifPos[],MATCH(CT18,HALLAZGOS,0),MATCH($B$6,TablaMaxCalifPos[#Headers],0))*IFERROR(SEARCH("*FISCAL*",CT18,1)*(1-(CT19/CT11)),1)*(AVERAGEIF($C$24:$C$71,"*ECONOMÍA*",CT24:CT71)),"")</f>
        <v/>
      </c>
      <c r="CU75" s="308" t="str">
        <f>IFERROR(INDEX(TablaMaxCalifPos[],MATCH(CU18,HALLAZGOS,0),MATCH($B$6,TablaMaxCalifPos[#Headers],0))*IFERROR(SEARCH("*FISCAL*",CU18,1)*(1-(CU19/CU11)),1)*(AVERAGEIF($C$24:$C$71,"*ECONOMÍA*",CU24:CU71)),"")</f>
        <v/>
      </c>
      <c r="CV75" s="308" t="str">
        <f>IFERROR(INDEX(TablaMaxCalifPos[],MATCH(CV18,HALLAZGOS,0),MATCH($B$6,TablaMaxCalifPos[#Headers],0))*IFERROR(SEARCH("*FISCAL*",CV18,1)*(1-(CV19/CV11)),1)*(AVERAGEIF($C$24:$C$71,"*ECONOMÍA*",CV24:CV71)),"")</f>
        <v/>
      </c>
      <c r="CW75" s="308" t="str">
        <f>IFERROR(INDEX(TablaMaxCalifPos[],MATCH(CW18,HALLAZGOS,0),MATCH($B$6,TablaMaxCalifPos[#Headers],0))*IFERROR(SEARCH("*FISCAL*",CW18,1)*(1-(CW19/CW11)),1)*(AVERAGEIF($C$24:$C$71,"*ECONOMÍA*",CW24:CW71)),"")</f>
        <v/>
      </c>
      <c r="CX75" s="308" t="str">
        <f>IFERROR(INDEX(TablaMaxCalifPos[],MATCH(CX18,HALLAZGOS,0),MATCH($B$6,TablaMaxCalifPos[#Headers],0))*IFERROR(SEARCH("*FISCAL*",CX18,1)*(1-(CX19/CX11)),1)*(AVERAGEIF($C$24:$C$71,"*ECONOMÍA*",CX24:CX71)),"")</f>
        <v/>
      </c>
      <c r="CY75" s="308" t="str">
        <f>IFERROR(INDEX(TablaMaxCalifPos[],MATCH(CY18,HALLAZGOS,0),MATCH($B$6,TablaMaxCalifPos[#Headers],0))*IFERROR(SEARCH("*FISCAL*",CY18,1)*(1-(CY19/CY11)),1)*(AVERAGEIF($C$24:$C$71,"*ECONOMÍA*",CY24:CY71)),"")</f>
        <v/>
      </c>
      <c r="CZ75" s="309"/>
    </row>
    <row r="76" spans="1:105" s="297" customFormat="1" ht="18" x14ac:dyDescent="0.25">
      <c r="C76" s="298"/>
      <c r="D76" s="307" t="s">
        <v>413</v>
      </c>
      <c r="E76" s="310">
        <f>IFERROR(INDEX(TablaMaxCalifPos[],MATCH(E18,HALLAZGOS,0),MATCH($B$6,TablaMaxCalifPos[#Headers],0))*IFERROR(SEARCH("*FISCAL*",E18,1)*(1-(E19/E11)),1)*(AVERAGEIF($C$24:$C$71,"*EFICIENCIA*",E24:E71)),"")</f>
        <v>0.8</v>
      </c>
      <c r="F76" s="310">
        <f>IFERROR(INDEX(TablaMaxCalifPos[],MATCH(F18,HALLAZGOS,0),MATCH($B$6,TablaMaxCalifPos[#Headers],0))*IFERROR(SEARCH("*FISCAL*",F18,1)*(1-(F19/F11)),1)*(AVERAGEIF($C$24:$C$71,"*EFICIENCIA*",F24:F71)),"")</f>
        <v>0.98000000000000009</v>
      </c>
      <c r="G76" s="310">
        <f>IFERROR(INDEX(TablaMaxCalifPos[],MATCH(G18,HALLAZGOS,0),MATCH($B$6,TablaMaxCalifPos[#Headers],0))*IFERROR(SEARCH("*FISCAL*",G18,1)*(1-(G19/G11)),1)*(AVERAGEIF($C$24:$C$71,"*EFICIENCIA*",G24:G71)),"")</f>
        <v>0.78400000000000014</v>
      </c>
      <c r="H76" s="310">
        <f>IFERROR(INDEX(TablaMaxCalifPos[],MATCH(H18,HALLAZGOS,0),MATCH($B$6,TablaMaxCalifPos[#Headers],0))*IFERROR(SEARCH("*FISCAL*",H18,1)*(1-(H19/H11)),1)*(AVERAGEIF($C$24:$C$71,"*EFICIENCIA*",H24:H71)),"")</f>
        <v>0.86399999999999999</v>
      </c>
      <c r="I76" s="310">
        <f>IFERROR(INDEX(TablaMaxCalifPos[],MATCH(I18,HALLAZGOS,0),MATCH($B$6,TablaMaxCalifPos[#Headers],0))*IFERROR(SEARCH("*FISCAL*",I18,1)*(1-(I19/I11)),1)*(AVERAGEIF($C$24:$C$71,"*EFICIENCIA*",I24:I71)),"")</f>
        <v>0.98000000000000009</v>
      </c>
      <c r="J76" s="310">
        <f>IFERROR(INDEX(TablaMaxCalifPos[],MATCH(J18,HALLAZGOS,0),MATCH($B$6,TablaMaxCalifPos[#Headers],0))*IFERROR(SEARCH("*FISCAL*",J18,1)*(1-(J19/J11)),1)*(AVERAGEIF($C$24:$C$71,"*EFICIENCIA*",J24:J71)),"")</f>
        <v>0.8</v>
      </c>
      <c r="K76" s="310">
        <f>IFERROR(INDEX(TablaMaxCalifPos[],MATCH(K18,HALLAZGOS,0),MATCH($B$6,TablaMaxCalifPos[#Headers],0))*IFERROR(SEARCH("*FISCAL*",K18,1)*(1-(K19/K11)),1)*(AVERAGEIF($C$24:$C$71,"*EFICIENCIA*",K24:K71)),"")</f>
        <v>1</v>
      </c>
      <c r="L76" s="310">
        <f>IFERROR(INDEX(TablaMaxCalifPos[],MATCH(L18,HALLAZGOS,0),MATCH($B$6,TablaMaxCalifPos[#Headers],0))*IFERROR(SEARCH("*FISCAL*",L18,1)*(1-(L19/L11)),1)*(AVERAGEIF($C$24:$C$71,"*EFICIENCIA*",L24:L71)),"")</f>
        <v>0.98000000000000009</v>
      </c>
      <c r="M76" s="310">
        <f>IFERROR(INDEX(TablaMaxCalifPos[],MATCH(M18,HALLAZGOS,0),MATCH($B$6,TablaMaxCalifPos[#Headers],0))*IFERROR(SEARCH("*FISCAL*",M18,1)*(1-(M19/M11)),1)*(AVERAGEIF($C$24:$C$71,"*EFICIENCIA*",M24:M71)),"")</f>
        <v>0.98000000000000009</v>
      </c>
      <c r="N76" s="310">
        <f>IFERROR(INDEX(TablaMaxCalifPos[],MATCH(N18,HALLAZGOS,0),MATCH($B$6,TablaMaxCalifPos[#Headers],0))*IFERROR(SEARCH("*FISCAL*",N18,1)*(1-(N19/N11)),1)*(AVERAGEIF($C$24:$C$71,"*EFICIENCIA*",N24:N71)),"")</f>
        <v>1</v>
      </c>
      <c r="O76" s="310" t="str">
        <f>IFERROR(INDEX(TablaMaxCalifPos[],MATCH(O18,HALLAZGOS,0),MATCH($B$6,TablaMaxCalifPos[#Headers],0))*IFERROR(SEARCH("*FISCAL*",O18,1)*(1-(O19/O11)),1)*(AVERAGEIF($C$24:$C$71,"*EFICIENCIA*",O24:O71)),"")</f>
        <v/>
      </c>
      <c r="P76" s="310" t="str">
        <f>IFERROR(INDEX(TablaMaxCalifPos[],MATCH(P18,HALLAZGOS,0),MATCH($B$6,TablaMaxCalifPos[#Headers],0))*IFERROR(SEARCH("*FISCAL*",P18,1)*(1-(P19/P11)),1)*(AVERAGEIF($C$24:$C$71,"*EFICIENCIA*",P24:P71)),"")</f>
        <v/>
      </c>
      <c r="Q76" s="310" t="str">
        <f>IFERROR(INDEX(TablaMaxCalifPos[],MATCH(Q18,HALLAZGOS,0),MATCH($B$6,TablaMaxCalifPos[#Headers],0))*IFERROR(SEARCH("*FISCAL*",Q18,1)*(1-(Q19/Q11)),1)*(AVERAGEIF($C$24:$C$71,"*EFICIENCIA*",Q24:Q71)),"")</f>
        <v/>
      </c>
      <c r="R76" s="310" t="str">
        <f>IFERROR(INDEX(TablaMaxCalifPos[],MATCH(R18,HALLAZGOS,0),MATCH($B$6,TablaMaxCalifPos[#Headers],0))*IFERROR(SEARCH("*FISCAL*",R18,1)*(1-(R19/R11)),1)*(AVERAGEIF($C$24:$C$71,"*EFICIENCIA*",R24:R71)),"")</f>
        <v/>
      </c>
      <c r="S76" s="310" t="str">
        <f>IFERROR(INDEX(TablaMaxCalifPos[],MATCH(S18,HALLAZGOS,0),MATCH($B$6,TablaMaxCalifPos[#Headers],0))*IFERROR(SEARCH("*FISCAL*",S18,1)*(1-(S19/S11)),1)*(AVERAGEIF($C$24:$C$71,"*EFICIENCIA*",S24:S71)),"")</f>
        <v/>
      </c>
      <c r="T76" s="310" t="str">
        <f>IFERROR(INDEX(TablaMaxCalifPos[],MATCH(T18,HALLAZGOS,0),MATCH($B$6,TablaMaxCalifPos[#Headers],0))*IFERROR(SEARCH("*FISCAL*",T18,1)*(1-(T19/T11)),1)*(AVERAGEIF($C$24:$C$71,"*EFICIENCIA*",T24:T71)),"")</f>
        <v/>
      </c>
      <c r="U76" s="310" t="str">
        <f>IFERROR(INDEX(TablaMaxCalifPos[],MATCH(U18,HALLAZGOS,0),MATCH($B$6,TablaMaxCalifPos[#Headers],0))*IFERROR(SEARCH("*FISCAL*",U18,1)*(1-(U19/U11)),1)*(AVERAGEIF($C$24:$C$71,"*EFICIENCIA*",U24:U71)),"")</f>
        <v/>
      </c>
      <c r="V76" s="310" t="str">
        <f>IFERROR(INDEX(TablaMaxCalifPos[],MATCH(V18,HALLAZGOS,0),MATCH($B$6,TablaMaxCalifPos[#Headers],0))*IFERROR(SEARCH("*FISCAL*",V18,1)*(1-(V19/V11)),1)*(AVERAGEIF($C$24:$C$71,"*EFICIENCIA*",V24:V71)),"")</f>
        <v/>
      </c>
      <c r="W76" s="310" t="str">
        <f>IFERROR(INDEX(TablaMaxCalifPos[],MATCH(W18,HALLAZGOS,0),MATCH($B$6,TablaMaxCalifPos[#Headers],0))*IFERROR(SEARCH("*FISCAL*",W18,1)*(1-(W19/W11)),1)*(AVERAGEIF($C$24:$C$71,"*EFICIENCIA*",W24:W71)),"")</f>
        <v/>
      </c>
      <c r="X76" s="310" t="str">
        <f>IFERROR(INDEX(TablaMaxCalifPos[],MATCH(X18,HALLAZGOS,0),MATCH($B$6,TablaMaxCalifPos[#Headers],0))*IFERROR(SEARCH("*FISCAL*",X18,1)*(1-(X19/X11)),1)*(AVERAGEIF($C$24:$C$71,"*EFICIENCIA*",X24:X71)),"")</f>
        <v/>
      </c>
      <c r="Y76" s="310" t="str">
        <f>IFERROR(INDEX(TablaMaxCalifPos[],MATCH(Y18,HALLAZGOS,0),MATCH($B$6,TablaMaxCalifPos[#Headers],0))*IFERROR(SEARCH("*FISCAL*",Y18,1)*(1-(Y19/Y11)),1)*(AVERAGEIF($C$24:$C$71,"*EFICIENCIA*",Y24:Y71)),"")</f>
        <v/>
      </c>
      <c r="Z76" s="310" t="str">
        <f>IFERROR(INDEX(TablaMaxCalifPos[],MATCH(Z18,HALLAZGOS,0),MATCH($B$6,TablaMaxCalifPos[#Headers],0))*IFERROR(SEARCH("*FISCAL*",Z18,1)*(1-(Z19/Z11)),1)*(AVERAGEIF($C$24:$C$71,"*EFICIENCIA*",Z24:Z71)),"")</f>
        <v/>
      </c>
      <c r="AA76" s="310" t="str">
        <f>IFERROR(INDEX(TablaMaxCalifPos[],MATCH(AA18,HALLAZGOS,0),MATCH($B$6,TablaMaxCalifPos[#Headers],0))*IFERROR(SEARCH("*FISCAL*",AA18,1)*(1-(AA19/AA11)),1)*(AVERAGEIF($C$24:$C$71,"*EFICIENCIA*",AA24:AA71)),"")</f>
        <v/>
      </c>
      <c r="AB76" s="310" t="str">
        <f>IFERROR(INDEX(TablaMaxCalifPos[],MATCH(AB18,HALLAZGOS,0),MATCH($B$6,TablaMaxCalifPos[#Headers],0))*IFERROR(SEARCH("*FISCAL*",AB18,1)*(1-(AB19/AB11)),1)*(AVERAGEIF($C$24:$C$71,"*EFICIENCIA*",AB24:AB71)),"")</f>
        <v/>
      </c>
      <c r="AC76" s="310" t="str">
        <f>IFERROR(INDEX(TablaMaxCalifPos[],MATCH(AC18,HALLAZGOS,0),MATCH($B$6,TablaMaxCalifPos[#Headers],0))*IFERROR(SEARCH("*FISCAL*",AC18,1)*(1-(AC19/AC11)),1)*(AVERAGEIF($C$24:$C$71,"*EFICIENCIA*",AC24:AC71)),"")</f>
        <v/>
      </c>
      <c r="AD76" s="310" t="str">
        <f>IFERROR(INDEX(TablaMaxCalifPos[],MATCH(AD18,HALLAZGOS,0),MATCH($B$6,TablaMaxCalifPos[#Headers],0))*IFERROR(SEARCH("*FISCAL*",AD18,1)*(1-(AD19/AD11)),1)*(AVERAGEIF($C$24:$C$71,"*EFICIENCIA*",AD24:AD71)),"")</f>
        <v/>
      </c>
      <c r="AE76" s="310" t="str">
        <f>IFERROR(INDEX(TablaMaxCalifPos[],MATCH(AE18,HALLAZGOS,0),MATCH($B$6,TablaMaxCalifPos[#Headers],0))*IFERROR(SEARCH("*FISCAL*",AE18,1)*(1-(AE19/AE11)),1)*(AVERAGEIF($C$24:$C$71,"*EFICIENCIA*",AE24:AE71)),"")</f>
        <v/>
      </c>
      <c r="AF76" s="310" t="str">
        <f>IFERROR(INDEX(TablaMaxCalifPos[],MATCH(AF18,HALLAZGOS,0),MATCH($B$6,TablaMaxCalifPos[#Headers],0))*IFERROR(SEARCH("*FISCAL*",AF18,1)*(1-(AF19/AF11)),1)*(AVERAGEIF($C$24:$C$71,"*EFICIENCIA*",AF24:AF71)),"")</f>
        <v/>
      </c>
      <c r="AG76" s="310" t="str">
        <f>IFERROR(INDEX(TablaMaxCalifPos[],MATCH(AG18,HALLAZGOS,0),MATCH($B$6,TablaMaxCalifPos[#Headers],0))*IFERROR(SEARCH("*FISCAL*",AG18,1)*(1-(AG19/AG11)),1)*(AVERAGEIF($C$24:$C$71,"*EFICIENCIA*",AG24:AG71)),"")</f>
        <v/>
      </c>
      <c r="AH76" s="310" t="str">
        <f>IFERROR(INDEX(TablaMaxCalifPos[],MATCH(AH18,HALLAZGOS,0),MATCH($B$6,TablaMaxCalifPos[#Headers],0))*IFERROR(SEARCH("*FISCAL*",AH18,1)*(1-(AH19/AH11)),1)*(AVERAGEIF($C$24:$C$71,"*EFICIENCIA*",AH24:AH71)),"")</f>
        <v/>
      </c>
      <c r="AI76" s="310" t="str">
        <f>IFERROR(INDEX(TablaMaxCalifPos[],MATCH(AI18,HALLAZGOS,0),MATCH($B$6,TablaMaxCalifPos[#Headers],0))*IFERROR(SEARCH("*FISCAL*",AI18,1)*(1-(AI19/AI11)),1)*(AVERAGEIF($C$24:$C$71,"*EFICIENCIA*",AI24:AI71)),"")</f>
        <v/>
      </c>
      <c r="AJ76" s="310" t="str">
        <f>IFERROR(INDEX(TablaMaxCalifPos[],MATCH(AJ18,HALLAZGOS,0),MATCH($B$6,TablaMaxCalifPos[#Headers],0))*IFERROR(SEARCH("*FISCAL*",AJ18,1)*(1-(AJ19/AJ11)),1)*(AVERAGEIF($C$24:$C$71,"*EFICIENCIA*",AJ24:AJ71)),"")</f>
        <v/>
      </c>
      <c r="AK76" s="310" t="str">
        <f>IFERROR(INDEX(TablaMaxCalifPos[],MATCH(AK18,HALLAZGOS,0),MATCH($B$6,TablaMaxCalifPos[#Headers],0))*IFERROR(SEARCH("*FISCAL*",AK18,1)*(1-(AK19/AK11)),1)*(AVERAGEIF($C$24:$C$71,"*EFICIENCIA*",AK24:AK71)),"")</f>
        <v/>
      </c>
      <c r="AL76" s="310" t="str">
        <f>IFERROR(INDEX(TablaMaxCalifPos[],MATCH(AL18,HALLAZGOS,0),MATCH($B$6,TablaMaxCalifPos[#Headers],0))*IFERROR(SEARCH("*FISCAL*",AL18,1)*(1-(AL19/AL11)),1)*(AVERAGEIF($C$24:$C$71,"*EFICIENCIA*",AL24:AL71)),"")</f>
        <v/>
      </c>
      <c r="AM76" s="310" t="str">
        <f>IFERROR(INDEX(TablaMaxCalifPos[],MATCH(AM18,HALLAZGOS,0),MATCH($B$6,TablaMaxCalifPos[#Headers],0))*IFERROR(SEARCH("*FISCAL*",AM18,1)*(1-(AM19/AM11)),1)*(AVERAGEIF($C$24:$C$71,"*EFICIENCIA*",AM24:AM71)),"")</f>
        <v/>
      </c>
      <c r="AN76" s="310" t="str">
        <f>IFERROR(INDEX(TablaMaxCalifPos[],MATCH(AN18,HALLAZGOS,0),MATCH($B$6,TablaMaxCalifPos[#Headers],0))*IFERROR(SEARCH("*FISCAL*",AN18,1)*(1-(AN19/AN11)),1)*(AVERAGEIF($C$24:$C$71,"*EFICIENCIA*",AN24:AN71)),"")</f>
        <v/>
      </c>
      <c r="AO76" s="310" t="str">
        <f>IFERROR(INDEX(TablaMaxCalifPos[],MATCH(AO18,HALLAZGOS,0),MATCH($B$6,TablaMaxCalifPos[#Headers],0))*IFERROR(SEARCH("*FISCAL*",AO18,1)*(1-(AO19/AO11)),1)*(AVERAGEIF($C$24:$C$71,"*EFICIENCIA*",AO24:AO71)),"")</f>
        <v/>
      </c>
      <c r="AP76" s="310" t="str">
        <f>IFERROR(INDEX(TablaMaxCalifPos[],MATCH(AP18,HALLAZGOS,0),MATCH($B$6,TablaMaxCalifPos[#Headers],0))*IFERROR(SEARCH("*FISCAL*",AP18,1)*(1-(AP19/AP11)),1)*(AVERAGEIF($C$24:$C$71,"*EFICIENCIA*",AP24:AP71)),"")</f>
        <v/>
      </c>
      <c r="AQ76" s="310" t="str">
        <f>IFERROR(INDEX(TablaMaxCalifPos[],MATCH(AQ18,HALLAZGOS,0),MATCH($B$6,TablaMaxCalifPos[#Headers],0))*IFERROR(SEARCH("*FISCAL*",AQ18,1)*(1-(AQ19/AQ11)),1)*(AVERAGEIF($C$24:$C$71,"*EFICIENCIA*",AQ24:AQ71)),"")</f>
        <v/>
      </c>
      <c r="AR76" s="310" t="str">
        <f>IFERROR(INDEX(TablaMaxCalifPos[],MATCH(AR18,HALLAZGOS,0),MATCH($B$6,TablaMaxCalifPos[#Headers],0))*IFERROR(SEARCH("*FISCAL*",AR18,1)*(1-(AR19/AR11)),1)*(AVERAGEIF($C$24:$C$71,"*EFICIENCIA*",AR24:AR71)),"")</f>
        <v/>
      </c>
      <c r="AS76" s="310" t="str">
        <f>IFERROR(INDEX(TablaMaxCalifPos[],MATCH(AS18,HALLAZGOS,0),MATCH($B$6,TablaMaxCalifPos[#Headers],0))*IFERROR(SEARCH("*FISCAL*",AS18,1)*(1-(AS19/AS11)),1)*(AVERAGEIF($C$24:$C$71,"*EFICIENCIA*",AS24:AS71)),"")</f>
        <v/>
      </c>
      <c r="AT76" s="310" t="str">
        <f>IFERROR(INDEX(TablaMaxCalifPos[],MATCH(AT18,HALLAZGOS,0),MATCH($B$6,TablaMaxCalifPos[#Headers],0))*IFERROR(SEARCH("*FISCAL*",AT18,1)*(1-(AT19/AT11)),1)*(AVERAGEIF($C$24:$C$71,"*EFICIENCIA*",AT24:AT71)),"")</f>
        <v/>
      </c>
      <c r="AU76" s="310" t="str">
        <f>IFERROR(INDEX(TablaMaxCalifPos[],MATCH(AU18,HALLAZGOS,0),MATCH($B$6,TablaMaxCalifPos[#Headers],0))*IFERROR(SEARCH("*FISCAL*",AU18,1)*(1-(AU19/AU11)),1)*(AVERAGEIF($C$24:$C$71,"*EFICIENCIA*",AU24:AU71)),"")</f>
        <v/>
      </c>
      <c r="AV76" s="310" t="str">
        <f>IFERROR(INDEX(TablaMaxCalifPos[],MATCH(AV18,HALLAZGOS,0),MATCH($B$6,TablaMaxCalifPos[#Headers],0))*IFERROR(SEARCH("*FISCAL*",AV18,1)*(1-(AV19/AV11)),1)*(AVERAGEIF($C$24:$C$71,"*EFICIENCIA*",AV24:AV71)),"")</f>
        <v/>
      </c>
      <c r="AW76" s="310" t="str">
        <f>IFERROR(INDEX(TablaMaxCalifPos[],MATCH(AW18,HALLAZGOS,0),MATCH($B$6,TablaMaxCalifPos[#Headers],0))*IFERROR(SEARCH("*FISCAL*",AW18,1)*(1-(AW19/AW11)),1)*(AVERAGEIF($C$24:$C$71,"*EFICIENCIA*",AW24:AW71)),"")</f>
        <v/>
      </c>
      <c r="AX76" s="310" t="str">
        <f>IFERROR(INDEX(TablaMaxCalifPos[],MATCH(AX18,HALLAZGOS,0),MATCH($B$6,TablaMaxCalifPos[#Headers],0))*IFERROR(SEARCH("*FISCAL*",AX18,1)*(1-(AX19/AX11)),1)*(AVERAGEIF($C$24:$C$71,"*EFICIENCIA*",AX24:AX71)),"")</f>
        <v/>
      </c>
      <c r="AY76" s="310" t="str">
        <f>IFERROR(INDEX(TablaMaxCalifPos[],MATCH(AY18,HALLAZGOS,0),MATCH($B$6,TablaMaxCalifPos[#Headers],0))*IFERROR(SEARCH("*FISCAL*",AY18,1)*(1-(AY19/AY11)),1)*(AVERAGEIF($C$24:$C$71,"*EFICIENCIA*",AY24:AY71)),"")</f>
        <v/>
      </c>
      <c r="AZ76" s="310" t="str">
        <f>IFERROR(INDEX(TablaMaxCalifPos[],MATCH(AZ18,HALLAZGOS,0),MATCH($B$6,TablaMaxCalifPos[#Headers],0))*IFERROR(SEARCH("*FISCAL*",AZ18,1)*(1-(AZ19/AZ11)),1)*(AVERAGEIF($C$24:$C$71,"*EFICIENCIA*",AZ24:AZ71)),"")</f>
        <v/>
      </c>
      <c r="BA76" s="310" t="str">
        <f>IFERROR(INDEX(TablaMaxCalifPos[],MATCH(BA18,HALLAZGOS,0),MATCH($B$6,TablaMaxCalifPos[#Headers],0))*IFERROR(SEARCH("*FISCAL*",BA18,1)*(1-(BA19/BA11)),1)*(AVERAGEIF($C$24:$C$71,"*EFICIENCIA*",BA24:BA71)),"")</f>
        <v/>
      </c>
      <c r="BB76" s="310" t="str">
        <f>IFERROR(INDEX(TablaMaxCalifPos[],MATCH(BB18,HALLAZGOS,0),MATCH($B$6,TablaMaxCalifPos[#Headers],0))*IFERROR(SEARCH("*FISCAL*",BB18,1)*(1-(BB19/BB11)),1)*(AVERAGEIF($C$24:$C$71,"*EFICIENCIA*",BB24:BB71)),"")</f>
        <v/>
      </c>
      <c r="BC76" s="310" t="str">
        <f>IFERROR(INDEX(TablaMaxCalifPos[],MATCH(BC18,HALLAZGOS,0),MATCH($B$6,TablaMaxCalifPos[#Headers],0))*IFERROR(SEARCH("*FISCAL*",BC18,1)*(1-(BC19/BC11)),1)*(AVERAGEIF($C$24:$C$71,"*EFICIENCIA*",BC24:BC71)),"")</f>
        <v/>
      </c>
      <c r="BD76" s="310" t="str">
        <f>IFERROR(INDEX(TablaMaxCalifPos[],MATCH(BD18,HALLAZGOS,0),MATCH($B$6,TablaMaxCalifPos[#Headers],0))*IFERROR(SEARCH("*FISCAL*",BD18,1)*(1-(BD19/BD11)),1)*(AVERAGEIF($C$24:$C$71,"*EFICIENCIA*",BD24:BD71)),"")</f>
        <v/>
      </c>
      <c r="BE76" s="310" t="str">
        <f>IFERROR(INDEX(TablaMaxCalifPos[],MATCH(BE18,HALLAZGOS,0),MATCH($B$6,TablaMaxCalifPos[#Headers],0))*IFERROR(SEARCH("*FISCAL*",BE18,1)*(1-(BE19/BE11)),1)*(AVERAGEIF($C$24:$C$71,"*EFICIENCIA*",BE24:BE71)),"")</f>
        <v/>
      </c>
      <c r="BF76" s="310" t="str">
        <f>IFERROR(INDEX(TablaMaxCalifPos[],MATCH(BF18,HALLAZGOS,0),MATCH($B$6,TablaMaxCalifPos[#Headers],0))*IFERROR(SEARCH("*FISCAL*",BF18,1)*(1-(BF19/BF11)),1)*(AVERAGEIF($C$24:$C$71,"*EFICIENCIA*",BF24:BF71)),"")</f>
        <v/>
      </c>
      <c r="BG76" s="310" t="str">
        <f>IFERROR(INDEX(TablaMaxCalifPos[],MATCH(BG18,HALLAZGOS,0),MATCH($B$6,TablaMaxCalifPos[#Headers],0))*IFERROR(SEARCH("*FISCAL*",BG18,1)*(1-(BG19/BG11)),1)*(AVERAGEIF($C$24:$C$71,"*EFICIENCIA*",BG24:BG71)),"")</f>
        <v/>
      </c>
      <c r="BH76" s="310" t="str">
        <f>IFERROR(INDEX(TablaMaxCalifPos[],MATCH(BH18,HALLAZGOS,0),MATCH($B$6,TablaMaxCalifPos[#Headers],0))*IFERROR(SEARCH("*FISCAL*",BH18,1)*(1-(BH19/BH11)),1)*(AVERAGEIF($C$24:$C$71,"*EFICIENCIA*",BH24:BH71)),"")</f>
        <v/>
      </c>
      <c r="BI76" s="310" t="str">
        <f>IFERROR(INDEX(TablaMaxCalifPos[],MATCH(BI18,HALLAZGOS,0),MATCH($B$6,TablaMaxCalifPos[#Headers],0))*IFERROR(SEARCH("*FISCAL*",BI18,1)*(1-(BI19/BI11)),1)*(AVERAGEIF($C$24:$C$71,"*EFICIENCIA*",BI24:BI71)),"")</f>
        <v/>
      </c>
      <c r="BJ76" s="310" t="str">
        <f>IFERROR(INDEX(TablaMaxCalifPos[],MATCH(BJ18,HALLAZGOS,0),MATCH($B$6,TablaMaxCalifPos[#Headers],0))*IFERROR(SEARCH("*FISCAL*",BJ18,1)*(1-(BJ19/BJ11)),1)*(AVERAGEIF($C$24:$C$71,"*EFICIENCIA*",BJ24:BJ71)),"")</f>
        <v/>
      </c>
      <c r="BK76" s="310" t="str">
        <f>IFERROR(INDEX(TablaMaxCalifPos[],MATCH(BK18,HALLAZGOS,0),MATCH($B$6,TablaMaxCalifPos[#Headers],0))*IFERROR(SEARCH("*FISCAL*",BK18,1)*(1-(BK19/BK11)),1)*(AVERAGEIF($C$24:$C$71,"*EFICIENCIA*",BK24:BK71)),"")</f>
        <v/>
      </c>
      <c r="BL76" s="310" t="str">
        <f>IFERROR(INDEX(TablaMaxCalifPos[],MATCH(BL18,HALLAZGOS,0),MATCH($B$6,TablaMaxCalifPos[#Headers],0))*IFERROR(SEARCH("*FISCAL*",BL18,1)*(1-(BL19/BL11)),1)*(AVERAGEIF($C$24:$C$71,"*EFICIENCIA*",BL24:BL71)),"")</f>
        <v/>
      </c>
      <c r="BM76" s="310" t="str">
        <f>IFERROR(INDEX(TablaMaxCalifPos[],MATCH(BM18,HALLAZGOS,0),MATCH($B$6,TablaMaxCalifPos[#Headers],0))*IFERROR(SEARCH("*FISCAL*",BM18,1)*(1-(BM19/BM11)),1)*(AVERAGEIF($C$24:$C$71,"*EFICIENCIA*",BM24:BM71)),"")</f>
        <v/>
      </c>
      <c r="BN76" s="310" t="str">
        <f>IFERROR(INDEX(TablaMaxCalifPos[],MATCH(BN18,HALLAZGOS,0),MATCH($B$6,TablaMaxCalifPos[#Headers],0))*IFERROR(SEARCH("*FISCAL*",BN18,1)*(1-(BN19/BN11)),1)*(AVERAGEIF($C$24:$C$71,"*EFICIENCIA*",BN24:BN71)),"")</f>
        <v/>
      </c>
      <c r="BO76" s="310" t="str">
        <f>IFERROR(INDEX(TablaMaxCalifPos[],MATCH(BO18,HALLAZGOS,0),MATCH($B$6,TablaMaxCalifPos[#Headers],0))*IFERROR(SEARCH("*FISCAL*",BO18,1)*(1-(BO19/BO11)),1)*(AVERAGEIF($C$24:$C$71,"*EFICIENCIA*",BO24:BO71)),"")</f>
        <v/>
      </c>
      <c r="BP76" s="310" t="str">
        <f>IFERROR(INDEX(TablaMaxCalifPos[],MATCH(BP18,HALLAZGOS,0),MATCH($B$6,TablaMaxCalifPos[#Headers],0))*IFERROR(SEARCH("*FISCAL*",BP18,1)*(1-(BP19/BP11)),1)*(AVERAGEIF($C$24:$C$71,"*EFICIENCIA*",BP24:BP71)),"")</f>
        <v/>
      </c>
      <c r="BQ76" s="310" t="str">
        <f>IFERROR(INDEX(TablaMaxCalifPos[],MATCH(BQ18,HALLAZGOS,0),MATCH($B$6,TablaMaxCalifPos[#Headers],0))*IFERROR(SEARCH("*FISCAL*",BQ18,1)*(1-(BQ19/BQ11)),1)*(AVERAGEIF($C$24:$C$71,"*EFICIENCIA*",BQ24:BQ71)),"")</f>
        <v/>
      </c>
      <c r="BR76" s="310" t="str">
        <f>IFERROR(INDEX(TablaMaxCalifPos[],MATCH(BR18,HALLAZGOS,0),MATCH($B$6,TablaMaxCalifPos[#Headers],0))*IFERROR(SEARCH("*FISCAL*",BR18,1)*(1-(BR19/BR11)),1)*(AVERAGEIF($C$24:$C$71,"*EFICIENCIA*",BR24:BR71)),"")</f>
        <v/>
      </c>
      <c r="BS76" s="310" t="str">
        <f>IFERROR(INDEX(TablaMaxCalifPos[],MATCH(BS18,HALLAZGOS,0),MATCH($B$6,TablaMaxCalifPos[#Headers],0))*IFERROR(SEARCH("*FISCAL*",BS18,1)*(1-(BS19/BS11)),1)*(AVERAGEIF($C$24:$C$71,"*EFICIENCIA*",BS24:BS71)),"")</f>
        <v/>
      </c>
      <c r="BT76" s="310" t="str">
        <f>IFERROR(INDEX(TablaMaxCalifPos[],MATCH(BT18,HALLAZGOS,0),MATCH($B$6,TablaMaxCalifPos[#Headers],0))*IFERROR(SEARCH("*FISCAL*",BT18,1)*(1-(BT19/BT11)),1)*(AVERAGEIF($C$24:$C$71,"*EFICIENCIA*",BT24:BT71)),"")</f>
        <v/>
      </c>
      <c r="BU76" s="310" t="str">
        <f>IFERROR(INDEX(TablaMaxCalifPos[],MATCH(BU18,HALLAZGOS,0),MATCH($B$6,TablaMaxCalifPos[#Headers],0))*IFERROR(SEARCH("*FISCAL*",BU18,1)*(1-(BU19/BU11)),1)*(AVERAGEIF($C$24:$C$71,"*EFICIENCIA*",BU24:BU71)),"")</f>
        <v/>
      </c>
      <c r="BV76" s="310" t="str">
        <f>IFERROR(INDEX(TablaMaxCalifPos[],MATCH(BV18,HALLAZGOS,0),MATCH($B$6,TablaMaxCalifPos[#Headers],0))*IFERROR(SEARCH("*FISCAL*",BV18,1)*(1-(BV19/BV11)),1)*(AVERAGEIF($C$24:$C$71,"*EFICIENCIA*",BV24:BV71)),"")</f>
        <v/>
      </c>
      <c r="BW76" s="310" t="str">
        <f>IFERROR(INDEX(TablaMaxCalifPos[],MATCH(BW18,HALLAZGOS,0),MATCH($B$6,TablaMaxCalifPos[#Headers],0))*IFERROR(SEARCH("*FISCAL*",BW18,1)*(1-(BW19/BW11)),1)*(AVERAGEIF($C$24:$C$71,"*EFICIENCIA*",BW24:BW71)),"")</f>
        <v/>
      </c>
      <c r="BX76" s="310" t="str">
        <f>IFERROR(INDEX(TablaMaxCalifPos[],MATCH(BX18,HALLAZGOS,0),MATCH($B$6,TablaMaxCalifPos[#Headers],0))*IFERROR(SEARCH("*FISCAL*",BX18,1)*(1-(BX19/BX11)),1)*(AVERAGEIF($C$24:$C$71,"*EFICIENCIA*",BX24:BX71)),"")</f>
        <v/>
      </c>
      <c r="BY76" s="310" t="str">
        <f>IFERROR(INDEX(TablaMaxCalifPos[],MATCH(BY18,HALLAZGOS,0),MATCH($B$6,TablaMaxCalifPos[#Headers],0))*IFERROR(SEARCH("*FISCAL*",BY18,1)*(1-(BY19/BY11)),1)*(AVERAGEIF($C$24:$C$71,"*EFICIENCIA*",BY24:BY71)),"")</f>
        <v/>
      </c>
      <c r="BZ76" s="310" t="str">
        <f>IFERROR(INDEX(TablaMaxCalifPos[],MATCH(BZ18,HALLAZGOS,0),MATCH($B$6,TablaMaxCalifPos[#Headers],0))*IFERROR(SEARCH("*FISCAL*",BZ18,1)*(1-(BZ19/BZ11)),1)*(AVERAGEIF($C$24:$C$71,"*EFICIENCIA*",BZ24:BZ71)),"")</f>
        <v/>
      </c>
      <c r="CA76" s="310" t="str">
        <f>IFERROR(INDEX(TablaMaxCalifPos[],MATCH(CA18,HALLAZGOS,0),MATCH($B$6,TablaMaxCalifPos[#Headers],0))*IFERROR(SEARCH("*FISCAL*",CA18,1)*(1-(CA19/CA11)),1)*(AVERAGEIF($C$24:$C$71,"*EFICIENCIA*",CA24:CA71)),"")</f>
        <v/>
      </c>
      <c r="CB76" s="310" t="str">
        <f>IFERROR(INDEX(TablaMaxCalifPos[],MATCH(CB18,HALLAZGOS,0),MATCH($B$6,TablaMaxCalifPos[#Headers],0))*IFERROR(SEARCH("*FISCAL*",CB18,1)*(1-(CB19/CB11)),1)*(AVERAGEIF($C$24:$C$71,"*EFICIENCIA*",CB24:CB71)),"")</f>
        <v/>
      </c>
      <c r="CC76" s="310" t="str">
        <f>IFERROR(INDEX(TablaMaxCalifPos[],MATCH(CC18,HALLAZGOS,0),MATCH($B$6,TablaMaxCalifPos[#Headers],0))*IFERROR(SEARCH("*FISCAL*",CC18,1)*(1-(CC19/CC11)),1)*(AVERAGEIF($C$24:$C$71,"*EFICIENCIA*",CC24:CC71)),"")</f>
        <v/>
      </c>
      <c r="CD76" s="310" t="str">
        <f>IFERROR(INDEX(TablaMaxCalifPos[],MATCH(CD18,HALLAZGOS,0),MATCH($B$6,TablaMaxCalifPos[#Headers],0))*IFERROR(SEARCH("*FISCAL*",CD18,1)*(1-(CD19/CD11)),1)*(AVERAGEIF($C$24:$C$71,"*EFICIENCIA*",CD24:CD71)),"")</f>
        <v/>
      </c>
      <c r="CE76" s="310" t="str">
        <f>IFERROR(INDEX(TablaMaxCalifPos[],MATCH(CE18,HALLAZGOS,0),MATCH($B$6,TablaMaxCalifPos[#Headers],0))*IFERROR(SEARCH("*FISCAL*",CE18,1)*(1-(CE19/CE11)),1)*(AVERAGEIF($C$24:$C$71,"*EFICIENCIA*",CE24:CE71)),"")</f>
        <v/>
      </c>
      <c r="CF76" s="310" t="str">
        <f>IFERROR(INDEX(TablaMaxCalifPos[],MATCH(CF18,HALLAZGOS,0),MATCH($B$6,TablaMaxCalifPos[#Headers],0))*IFERROR(SEARCH("*FISCAL*",CF18,1)*(1-(CF19/CF11)),1)*(AVERAGEIF($C$24:$C$71,"*EFICIENCIA*",CF24:CF71)),"")</f>
        <v/>
      </c>
      <c r="CG76" s="310" t="str">
        <f>IFERROR(INDEX(TablaMaxCalifPos[],MATCH(CG18,HALLAZGOS,0),MATCH($B$6,TablaMaxCalifPos[#Headers],0))*IFERROR(SEARCH("*FISCAL*",CG18,1)*(1-(CG19/CG11)),1)*(AVERAGEIF($C$24:$C$71,"*EFICIENCIA*",CG24:CG71)),"")</f>
        <v/>
      </c>
      <c r="CH76" s="310" t="str">
        <f>IFERROR(INDEX(TablaMaxCalifPos[],MATCH(CH18,HALLAZGOS,0),MATCH($B$6,TablaMaxCalifPos[#Headers],0))*IFERROR(SEARCH("*FISCAL*",CH18,1)*(1-(CH19/CH11)),1)*(AVERAGEIF($C$24:$C$71,"*EFICIENCIA*",CH24:CH71)),"")</f>
        <v/>
      </c>
      <c r="CI76" s="310" t="str">
        <f>IFERROR(INDEX(TablaMaxCalifPos[],MATCH(CI18,HALLAZGOS,0),MATCH($B$6,TablaMaxCalifPos[#Headers],0))*IFERROR(SEARCH("*FISCAL*",CI18,1)*(1-(CI19/CI11)),1)*(AVERAGEIF($C$24:$C$71,"*EFICIENCIA*",CI24:CI71)),"")</f>
        <v/>
      </c>
      <c r="CJ76" s="310" t="str">
        <f>IFERROR(INDEX(TablaMaxCalifPos[],MATCH(CJ18,HALLAZGOS,0),MATCH($B$6,TablaMaxCalifPos[#Headers],0))*IFERROR(SEARCH("*FISCAL*",CJ18,1)*(1-(CJ19/CJ11)),1)*(AVERAGEIF($C$24:$C$71,"*EFICIENCIA*",CJ24:CJ71)),"")</f>
        <v/>
      </c>
      <c r="CK76" s="310" t="str">
        <f>IFERROR(INDEX(TablaMaxCalifPos[],MATCH(CK18,HALLAZGOS,0),MATCH($B$6,TablaMaxCalifPos[#Headers],0))*IFERROR(SEARCH("*FISCAL*",CK18,1)*(1-(CK19/CK11)),1)*(AVERAGEIF($C$24:$C$71,"*EFICIENCIA*",CK24:CK71)),"")</f>
        <v/>
      </c>
      <c r="CL76" s="310" t="str">
        <f>IFERROR(INDEX(TablaMaxCalifPos[],MATCH(CL18,HALLAZGOS,0),MATCH($B$6,TablaMaxCalifPos[#Headers],0))*IFERROR(SEARCH("*FISCAL*",CL18,1)*(1-(CL19/CL11)),1)*(AVERAGEIF($C$24:$C$71,"*EFICIENCIA*",CL24:CL71)),"")</f>
        <v/>
      </c>
      <c r="CM76" s="310" t="str">
        <f>IFERROR(INDEX(TablaMaxCalifPos[],MATCH(CM18,HALLAZGOS,0),MATCH($B$6,TablaMaxCalifPos[#Headers],0))*IFERROR(SEARCH("*FISCAL*",CM18,1)*(1-(CM19/CM11)),1)*(AVERAGEIF($C$24:$C$71,"*EFICIENCIA*",CM24:CM71)),"")</f>
        <v/>
      </c>
      <c r="CN76" s="310" t="str">
        <f>IFERROR(INDEX(TablaMaxCalifPos[],MATCH(CN18,HALLAZGOS,0),MATCH($B$6,TablaMaxCalifPos[#Headers],0))*IFERROR(SEARCH("*FISCAL*",CN18,1)*(1-(CN19/CN11)),1)*(AVERAGEIF($C$24:$C$71,"*EFICIENCIA*",CN24:CN71)),"")</f>
        <v/>
      </c>
      <c r="CO76" s="310" t="str">
        <f>IFERROR(INDEX(TablaMaxCalifPos[],MATCH(CO18,HALLAZGOS,0),MATCH($B$6,TablaMaxCalifPos[#Headers],0))*IFERROR(SEARCH("*FISCAL*",CO18,1)*(1-(CO19/CO11)),1)*(AVERAGEIF($C$24:$C$71,"*EFICIENCIA*",CO24:CO71)),"")</f>
        <v/>
      </c>
      <c r="CP76" s="310" t="str">
        <f>IFERROR(INDEX(TablaMaxCalifPos[],MATCH(CP18,HALLAZGOS,0),MATCH($B$6,TablaMaxCalifPos[#Headers],0))*IFERROR(SEARCH("*FISCAL*",CP18,1)*(1-(CP19/CP11)),1)*(AVERAGEIF($C$24:$C$71,"*EFICIENCIA*",CP24:CP71)),"")</f>
        <v/>
      </c>
      <c r="CQ76" s="310" t="str">
        <f>IFERROR(INDEX(TablaMaxCalifPos[],MATCH(CQ18,HALLAZGOS,0),MATCH($B$6,TablaMaxCalifPos[#Headers],0))*IFERROR(SEARCH("*FISCAL*",CQ18,1)*(1-(CQ19/CQ11)),1)*(AVERAGEIF($C$24:$C$71,"*EFICIENCIA*",CQ24:CQ71)),"")</f>
        <v/>
      </c>
      <c r="CR76" s="310" t="str">
        <f>IFERROR(INDEX(TablaMaxCalifPos[],MATCH(CR18,HALLAZGOS,0),MATCH($B$6,TablaMaxCalifPos[#Headers],0))*IFERROR(SEARCH("*FISCAL*",CR18,1)*(1-(CR19/CR11)),1)*(AVERAGEIF($C$24:$C$71,"*EFICIENCIA*",CR24:CR71)),"")</f>
        <v/>
      </c>
      <c r="CS76" s="310" t="str">
        <f>IFERROR(INDEX(TablaMaxCalifPos[],MATCH(CS18,HALLAZGOS,0),MATCH($B$6,TablaMaxCalifPos[#Headers],0))*IFERROR(SEARCH("*FISCAL*",CS18,1)*(1-(CS19/CS11)),1)*(AVERAGEIF($C$24:$C$71,"*EFICIENCIA*",CS24:CS71)),"")</f>
        <v/>
      </c>
      <c r="CT76" s="310" t="str">
        <f>IFERROR(INDEX(TablaMaxCalifPos[],MATCH(CT18,HALLAZGOS,0),MATCH($B$6,TablaMaxCalifPos[#Headers],0))*IFERROR(SEARCH("*FISCAL*",CT18,1)*(1-(CT19/CT11)),1)*(AVERAGEIF($C$24:$C$71,"*EFICIENCIA*",CT24:CT71)),"")</f>
        <v/>
      </c>
      <c r="CU76" s="310" t="str">
        <f>IFERROR(INDEX(TablaMaxCalifPos[],MATCH(CU18,HALLAZGOS,0),MATCH($B$6,TablaMaxCalifPos[#Headers],0))*IFERROR(SEARCH("*FISCAL*",CU18,1)*(1-(CU19/CU11)),1)*(AVERAGEIF($C$24:$C$71,"*EFICIENCIA*",CU24:CU71)),"")</f>
        <v/>
      </c>
      <c r="CV76" s="310" t="str">
        <f>IFERROR(INDEX(TablaMaxCalifPos[],MATCH(CV18,HALLAZGOS,0),MATCH($B$6,TablaMaxCalifPos[#Headers],0))*IFERROR(SEARCH("*FISCAL*",CV18,1)*(1-(CV19/CV11)),1)*(AVERAGEIF($C$24:$C$71,"*EFICIENCIA*",CV24:CV71)),"")</f>
        <v/>
      </c>
      <c r="CW76" s="310" t="str">
        <f>IFERROR(INDEX(TablaMaxCalifPos[],MATCH(CW18,HALLAZGOS,0),MATCH($B$6,TablaMaxCalifPos[#Headers],0))*IFERROR(SEARCH("*FISCAL*",CW18,1)*(1-(CW19/CW11)),1)*(AVERAGEIF($C$24:$C$71,"*EFICIENCIA*",CW24:CW71)),"")</f>
        <v/>
      </c>
      <c r="CX76" s="310" t="str">
        <f>IFERROR(INDEX(TablaMaxCalifPos[],MATCH(CX18,HALLAZGOS,0),MATCH($B$6,TablaMaxCalifPos[#Headers],0))*IFERROR(SEARCH("*FISCAL*",CX18,1)*(1-(CX19/CX11)),1)*(AVERAGEIF($C$24:$C$71,"*EFICIENCIA*",CX24:CX71)),"")</f>
        <v/>
      </c>
      <c r="CY76" s="310" t="str">
        <f>IFERROR(INDEX(TablaMaxCalifPos[],MATCH(CY18,HALLAZGOS,0),MATCH($B$6,TablaMaxCalifPos[#Headers],0))*IFERROR(SEARCH("*FISCAL*",CY18,1)*(1-(CY19/CY11)),1)*(AVERAGEIF($C$24:$C$71,"*EFICIENCIA*",CY24:CY71)),"")</f>
        <v/>
      </c>
      <c r="CZ76" s="311" t="s">
        <v>414</v>
      </c>
    </row>
    <row r="77" spans="1:105" s="297" customFormat="1" ht="18" x14ac:dyDescent="0.25">
      <c r="C77" s="298"/>
      <c r="D77" s="311"/>
      <c r="E77" s="312"/>
      <c r="F77" s="312"/>
      <c r="G77" s="312"/>
      <c r="H77" s="312"/>
      <c r="I77" s="312"/>
      <c r="J77" s="312"/>
      <c r="K77" s="312"/>
      <c r="L77" s="312"/>
      <c r="M77" s="312"/>
      <c r="N77" s="312"/>
      <c r="O77" s="312"/>
      <c r="P77" s="312"/>
      <c r="Q77" s="312"/>
      <c r="R77" s="312"/>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311"/>
      <c r="CF77" s="311"/>
      <c r="CG77" s="311"/>
      <c r="CH77" s="311"/>
      <c r="CI77" s="311"/>
      <c r="CJ77" s="311"/>
      <c r="CK77" s="311"/>
      <c r="CL77" s="311"/>
      <c r="CM77" s="311"/>
      <c r="CN77" s="311"/>
      <c r="CO77" s="311"/>
      <c r="CP77" s="311"/>
      <c r="CQ77" s="311"/>
      <c r="CR77" s="311"/>
      <c r="CS77" s="311"/>
      <c r="CT77" s="311"/>
      <c r="CU77" s="311"/>
      <c r="CV77" s="311"/>
      <c r="CW77" s="311"/>
      <c r="CX77" s="311"/>
      <c r="CY77" s="311"/>
      <c r="CZ77" s="311"/>
    </row>
    <row r="78" spans="1:105" s="314" customFormat="1" ht="15" x14ac:dyDescent="0.25">
      <c r="C78" s="315"/>
      <c r="D78" s="307" t="s">
        <v>415</v>
      </c>
      <c r="E78" s="316">
        <f t="shared" ref="E78:AJ78" si="3">IFERROR(E74*E17,"")</f>
        <v>7.3169165738967944E-3</v>
      </c>
      <c r="F78" s="316">
        <f t="shared" si="3"/>
        <v>1.0735234635819116E-3</v>
      </c>
      <c r="G78" s="316">
        <f t="shared" si="3"/>
        <v>5.9474043381962235E-3</v>
      </c>
      <c r="H78" s="316">
        <f t="shared" si="3"/>
        <v>0.19152806579798512</v>
      </c>
      <c r="I78" s="316">
        <f t="shared" si="3"/>
        <v>1.0455954137465432E-3</v>
      </c>
      <c r="J78" s="316">
        <f t="shared" si="3"/>
        <v>0.58714886202967109</v>
      </c>
      <c r="K78" s="316">
        <f t="shared" si="3"/>
        <v>5.054047178354561E-3</v>
      </c>
      <c r="L78" s="316">
        <f t="shared" si="3"/>
        <v>4.9237283946807963E-3</v>
      </c>
      <c r="M78" s="316">
        <f t="shared" si="3"/>
        <v>1.4481298473128424E-2</v>
      </c>
      <c r="N78" s="316">
        <f t="shared" si="3"/>
        <v>2.4293310843826791E-3</v>
      </c>
      <c r="O78" s="316" t="str">
        <f t="shared" si="3"/>
        <v/>
      </c>
      <c r="P78" s="316" t="str">
        <f t="shared" si="3"/>
        <v/>
      </c>
      <c r="Q78" s="316" t="str">
        <f t="shared" si="3"/>
        <v/>
      </c>
      <c r="R78" s="316" t="str">
        <f t="shared" si="3"/>
        <v/>
      </c>
      <c r="S78" s="316" t="str">
        <f t="shared" si="3"/>
        <v/>
      </c>
      <c r="T78" s="316" t="str">
        <f t="shared" si="3"/>
        <v/>
      </c>
      <c r="U78" s="316" t="str">
        <f t="shared" si="3"/>
        <v/>
      </c>
      <c r="V78" s="316" t="str">
        <f t="shared" si="3"/>
        <v/>
      </c>
      <c r="W78" s="316" t="str">
        <f t="shared" si="3"/>
        <v/>
      </c>
      <c r="X78" s="316" t="str">
        <f t="shared" si="3"/>
        <v/>
      </c>
      <c r="Y78" s="316" t="str">
        <f t="shared" si="3"/>
        <v/>
      </c>
      <c r="Z78" s="316" t="str">
        <f t="shared" si="3"/>
        <v/>
      </c>
      <c r="AA78" s="316" t="str">
        <f t="shared" si="3"/>
        <v/>
      </c>
      <c r="AB78" s="316" t="str">
        <f t="shared" si="3"/>
        <v/>
      </c>
      <c r="AC78" s="316" t="str">
        <f t="shared" si="3"/>
        <v/>
      </c>
      <c r="AD78" s="316" t="str">
        <f t="shared" si="3"/>
        <v/>
      </c>
      <c r="AE78" s="316" t="str">
        <f t="shared" si="3"/>
        <v/>
      </c>
      <c r="AF78" s="316" t="str">
        <f t="shared" si="3"/>
        <v/>
      </c>
      <c r="AG78" s="316" t="str">
        <f t="shared" si="3"/>
        <v/>
      </c>
      <c r="AH78" s="316" t="str">
        <f t="shared" si="3"/>
        <v/>
      </c>
      <c r="AI78" s="316" t="str">
        <f t="shared" si="3"/>
        <v/>
      </c>
      <c r="AJ78" s="316" t="str">
        <f t="shared" si="3"/>
        <v/>
      </c>
      <c r="AK78" s="316" t="str">
        <f t="shared" ref="AK78:BP78" si="4">IFERROR(AK74*AK17,"")</f>
        <v/>
      </c>
      <c r="AL78" s="316" t="str">
        <f t="shared" si="4"/>
        <v/>
      </c>
      <c r="AM78" s="316" t="str">
        <f t="shared" si="4"/>
        <v/>
      </c>
      <c r="AN78" s="316" t="str">
        <f t="shared" si="4"/>
        <v/>
      </c>
      <c r="AO78" s="316" t="str">
        <f t="shared" si="4"/>
        <v/>
      </c>
      <c r="AP78" s="316" t="str">
        <f t="shared" si="4"/>
        <v/>
      </c>
      <c r="AQ78" s="316" t="str">
        <f t="shared" si="4"/>
        <v/>
      </c>
      <c r="AR78" s="316" t="str">
        <f t="shared" si="4"/>
        <v/>
      </c>
      <c r="AS78" s="316" t="str">
        <f t="shared" si="4"/>
        <v/>
      </c>
      <c r="AT78" s="316" t="str">
        <f t="shared" si="4"/>
        <v/>
      </c>
      <c r="AU78" s="316" t="str">
        <f t="shared" si="4"/>
        <v/>
      </c>
      <c r="AV78" s="316" t="str">
        <f t="shared" si="4"/>
        <v/>
      </c>
      <c r="AW78" s="316" t="str">
        <f t="shared" si="4"/>
        <v/>
      </c>
      <c r="AX78" s="316" t="str">
        <f t="shared" si="4"/>
        <v/>
      </c>
      <c r="AY78" s="316" t="str">
        <f t="shared" si="4"/>
        <v/>
      </c>
      <c r="AZ78" s="316" t="str">
        <f t="shared" si="4"/>
        <v/>
      </c>
      <c r="BA78" s="316" t="str">
        <f t="shared" si="4"/>
        <v/>
      </c>
      <c r="BB78" s="316" t="str">
        <f t="shared" si="4"/>
        <v/>
      </c>
      <c r="BC78" s="316" t="str">
        <f t="shared" si="4"/>
        <v/>
      </c>
      <c r="BD78" s="316" t="str">
        <f t="shared" si="4"/>
        <v/>
      </c>
      <c r="BE78" s="316" t="str">
        <f t="shared" si="4"/>
        <v/>
      </c>
      <c r="BF78" s="316" t="str">
        <f t="shared" si="4"/>
        <v/>
      </c>
      <c r="BG78" s="316" t="str">
        <f t="shared" si="4"/>
        <v/>
      </c>
      <c r="BH78" s="316" t="str">
        <f t="shared" si="4"/>
        <v/>
      </c>
      <c r="BI78" s="316" t="str">
        <f t="shared" si="4"/>
        <v/>
      </c>
      <c r="BJ78" s="316" t="str">
        <f t="shared" si="4"/>
        <v/>
      </c>
      <c r="BK78" s="316" t="str">
        <f t="shared" si="4"/>
        <v/>
      </c>
      <c r="BL78" s="316" t="str">
        <f t="shared" si="4"/>
        <v/>
      </c>
      <c r="BM78" s="316" t="str">
        <f t="shared" si="4"/>
        <v/>
      </c>
      <c r="BN78" s="316" t="str">
        <f t="shared" si="4"/>
        <v/>
      </c>
      <c r="BO78" s="316" t="str">
        <f t="shared" si="4"/>
        <v/>
      </c>
      <c r="BP78" s="316" t="str">
        <f t="shared" si="4"/>
        <v/>
      </c>
      <c r="BQ78" s="316" t="str">
        <f t="shared" ref="BQ78:CY78" si="5">IFERROR(BQ74*BQ17,"")</f>
        <v/>
      </c>
      <c r="BR78" s="316" t="str">
        <f t="shared" si="5"/>
        <v/>
      </c>
      <c r="BS78" s="316" t="str">
        <f t="shared" si="5"/>
        <v/>
      </c>
      <c r="BT78" s="316" t="str">
        <f t="shared" si="5"/>
        <v/>
      </c>
      <c r="BU78" s="316" t="str">
        <f t="shared" si="5"/>
        <v/>
      </c>
      <c r="BV78" s="316" t="str">
        <f t="shared" si="5"/>
        <v/>
      </c>
      <c r="BW78" s="316" t="str">
        <f t="shared" si="5"/>
        <v/>
      </c>
      <c r="BX78" s="316" t="str">
        <f t="shared" si="5"/>
        <v/>
      </c>
      <c r="BY78" s="316" t="str">
        <f t="shared" si="5"/>
        <v/>
      </c>
      <c r="BZ78" s="316" t="str">
        <f t="shared" si="5"/>
        <v/>
      </c>
      <c r="CA78" s="316" t="str">
        <f t="shared" si="5"/>
        <v/>
      </c>
      <c r="CB78" s="316" t="str">
        <f t="shared" si="5"/>
        <v/>
      </c>
      <c r="CC78" s="316" t="str">
        <f t="shared" si="5"/>
        <v/>
      </c>
      <c r="CD78" s="316" t="str">
        <f t="shared" si="5"/>
        <v/>
      </c>
      <c r="CE78" s="316" t="str">
        <f t="shared" si="5"/>
        <v/>
      </c>
      <c r="CF78" s="316" t="str">
        <f t="shared" si="5"/>
        <v/>
      </c>
      <c r="CG78" s="316" t="str">
        <f t="shared" si="5"/>
        <v/>
      </c>
      <c r="CH78" s="316" t="str">
        <f t="shared" si="5"/>
        <v/>
      </c>
      <c r="CI78" s="316" t="str">
        <f t="shared" si="5"/>
        <v/>
      </c>
      <c r="CJ78" s="316" t="str">
        <f t="shared" si="5"/>
        <v/>
      </c>
      <c r="CK78" s="316" t="str">
        <f t="shared" si="5"/>
        <v/>
      </c>
      <c r="CL78" s="316" t="str">
        <f t="shared" si="5"/>
        <v/>
      </c>
      <c r="CM78" s="316" t="str">
        <f t="shared" si="5"/>
        <v/>
      </c>
      <c r="CN78" s="316" t="str">
        <f t="shared" si="5"/>
        <v/>
      </c>
      <c r="CO78" s="316" t="str">
        <f t="shared" si="5"/>
        <v/>
      </c>
      <c r="CP78" s="316" t="str">
        <f t="shared" si="5"/>
        <v/>
      </c>
      <c r="CQ78" s="316" t="str">
        <f t="shared" si="5"/>
        <v/>
      </c>
      <c r="CR78" s="316" t="str">
        <f t="shared" si="5"/>
        <v/>
      </c>
      <c r="CS78" s="316" t="str">
        <f t="shared" si="5"/>
        <v/>
      </c>
      <c r="CT78" s="316" t="str">
        <f t="shared" si="5"/>
        <v/>
      </c>
      <c r="CU78" s="316" t="str">
        <f t="shared" si="5"/>
        <v/>
      </c>
      <c r="CV78" s="316" t="str">
        <f t="shared" si="5"/>
        <v/>
      </c>
      <c r="CW78" s="316" t="str">
        <f t="shared" si="5"/>
        <v/>
      </c>
      <c r="CX78" s="316" t="str">
        <f t="shared" si="5"/>
        <v/>
      </c>
      <c r="CY78" s="316" t="str">
        <f t="shared" si="5"/>
        <v/>
      </c>
      <c r="CZ78" s="317">
        <f>IFERROR(SUM(E78:CY78)/SUMIF(E78:CY78,"&gt;=0",E17:CY17),"")</f>
        <v>0.82094877274762412</v>
      </c>
      <c r="DA78" s="318"/>
    </row>
    <row r="79" spans="1:105" s="314" customFormat="1" ht="15" x14ac:dyDescent="0.25">
      <c r="C79" s="315"/>
      <c r="D79" s="307" t="s">
        <v>416</v>
      </c>
      <c r="E79" s="316">
        <f t="shared" ref="E79:AJ79" si="6">IFERROR(E75*E17,"")</f>
        <v>7.3169165738967944E-3</v>
      </c>
      <c r="F79" s="316">
        <f t="shared" si="6"/>
        <v>1.0208505833594348E-3</v>
      </c>
      <c r="G79" s="316">
        <f t="shared" si="6"/>
        <v>5.9474043381962226E-3</v>
      </c>
      <c r="H79" s="316">
        <f t="shared" si="6"/>
        <v>0.17679513765967858</v>
      </c>
      <c r="I79" s="316">
        <f t="shared" si="6"/>
        <v>1.0044764929812296E-3</v>
      </c>
      <c r="J79" s="316">
        <f t="shared" si="6"/>
        <v>0.58714886202967109</v>
      </c>
      <c r="K79" s="316">
        <f t="shared" si="6"/>
        <v>4.8902586123893664E-3</v>
      </c>
      <c r="L79" s="316">
        <f t="shared" si="6"/>
        <v>4.6679502962558208E-3</v>
      </c>
      <c r="M79" s="316">
        <f t="shared" si="6"/>
        <v>1.4218384557494284E-2</v>
      </c>
      <c r="N79" s="316">
        <f t="shared" si="6"/>
        <v>2.4293310843826791E-3</v>
      </c>
      <c r="O79" s="316" t="str">
        <f t="shared" si="6"/>
        <v/>
      </c>
      <c r="P79" s="316" t="str">
        <f t="shared" si="6"/>
        <v/>
      </c>
      <c r="Q79" s="316" t="str">
        <f t="shared" si="6"/>
        <v/>
      </c>
      <c r="R79" s="316" t="str">
        <f t="shared" si="6"/>
        <v/>
      </c>
      <c r="S79" s="316" t="str">
        <f t="shared" si="6"/>
        <v/>
      </c>
      <c r="T79" s="316" t="str">
        <f t="shared" si="6"/>
        <v/>
      </c>
      <c r="U79" s="316" t="str">
        <f t="shared" si="6"/>
        <v/>
      </c>
      <c r="V79" s="316" t="str">
        <f t="shared" si="6"/>
        <v/>
      </c>
      <c r="W79" s="316" t="str">
        <f t="shared" si="6"/>
        <v/>
      </c>
      <c r="X79" s="316" t="str">
        <f t="shared" si="6"/>
        <v/>
      </c>
      <c r="Y79" s="316" t="str">
        <f t="shared" si="6"/>
        <v/>
      </c>
      <c r="Z79" s="316" t="str">
        <f t="shared" si="6"/>
        <v/>
      </c>
      <c r="AA79" s="316" t="str">
        <f t="shared" si="6"/>
        <v/>
      </c>
      <c r="AB79" s="316" t="str">
        <f t="shared" si="6"/>
        <v/>
      </c>
      <c r="AC79" s="316" t="str">
        <f t="shared" si="6"/>
        <v/>
      </c>
      <c r="AD79" s="316" t="str">
        <f t="shared" si="6"/>
        <v/>
      </c>
      <c r="AE79" s="316" t="str">
        <f t="shared" si="6"/>
        <v/>
      </c>
      <c r="AF79" s="316" t="str">
        <f t="shared" si="6"/>
        <v/>
      </c>
      <c r="AG79" s="316" t="str">
        <f t="shared" si="6"/>
        <v/>
      </c>
      <c r="AH79" s="316" t="str">
        <f t="shared" si="6"/>
        <v/>
      </c>
      <c r="AI79" s="316" t="str">
        <f t="shared" si="6"/>
        <v/>
      </c>
      <c r="AJ79" s="316" t="str">
        <f t="shared" si="6"/>
        <v/>
      </c>
      <c r="AK79" s="316" t="str">
        <f t="shared" ref="AK79:BP79" si="7">IFERROR(AK75*AK17,"")</f>
        <v/>
      </c>
      <c r="AL79" s="316" t="str">
        <f t="shared" si="7"/>
        <v/>
      </c>
      <c r="AM79" s="316" t="str">
        <f t="shared" si="7"/>
        <v/>
      </c>
      <c r="AN79" s="316" t="str">
        <f t="shared" si="7"/>
        <v/>
      </c>
      <c r="AO79" s="316" t="str">
        <f t="shared" si="7"/>
        <v/>
      </c>
      <c r="AP79" s="316" t="str">
        <f t="shared" si="7"/>
        <v/>
      </c>
      <c r="AQ79" s="316" t="str">
        <f t="shared" si="7"/>
        <v/>
      </c>
      <c r="AR79" s="316" t="str">
        <f t="shared" si="7"/>
        <v/>
      </c>
      <c r="AS79" s="316" t="str">
        <f t="shared" si="7"/>
        <v/>
      </c>
      <c r="AT79" s="316" t="str">
        <f t="shared" si="7"/>
        <v/>
      </c>
      <c r="AU79" s="316" t="str">
        <f t="shared" si="7"/>
        <v/>
      </c>
      <c r="AV79" s="316" t="str">
        <f t="shared" si="7"/>
        <v/>
      </c>
      <c r="AW79" s="316" t="str">
        <f t="shared" si="7"/>
        <v/>
      </c>
      <c r="AX79" s="316" t="str">
        <f t="shared" si="7"/>
        <v/>
      </c>
      <c r="AY79" s="316" t="str">
        <f t="shared" si="7"/>
        <v/>
      </c>
      <c r="AZ79" s="316" t="str">
        <f t="shared" si="7"/>
        <v/>
      </c>
      <c r="BA79" s="316" t="str">
        <f t="shared" si="7"/>
        <v/>
      </c>
      <c r="BB79" s="316" t="str">
        <f t="shared" si="7"/>
        <v/>
      </c>
      <c r="BC79" s="316" t="str">
        <f t="shared" si="7"/>
        <v/>
      </c>
      <c r="BD79" s="316" t="str">
        <f t="shared" si="7"/>
        <v/>
      </c>
      <c r="BE79" s="316" t="str">
        <f t="shared" si="7"/>
        <v/>
      </c>
      <c r="BF79" s="316" t="str">
        <f t="shared" si="7"/>
        <v/>
      </c>
      <c r="BG79" s="316" t="str">
        <f t="shared" si="7"/>
        <v/>
      </c>
      <c r="BH79" s="316" t="str">
        <f t="shared" si="7"/>
        <v/>
      </c>
      <c r="BI79" s="316" t="str">
        <f t="shared" si="7"/>
        <v/>
      </c>
      <c r="BJ79" s="316" t="str">
        <f t="shared" si="7"/>
        <v/>
      </c>
      <c r="BK79" s="316" t="str">
        <f t="shared" si="7"/>
        <v/>
      </c>
      <c r="BL79" s="316" t="str">
        <f t="shared" si="7"/>
        <v/>
      </c>
      <c r="BM79" s="316" t="str">
        <f t="shared" si="7"/>
        <v/>
      </c>
      <c r="BN79" s="316" t="str">
        <f t="shared" si="7"/>
        <v/>
      </c>
      <c r="BO79" s="316" t="str">
        <f t="shared" si="7"/>
        <v/>
      </c>
      <c r="BP79" s="316" t="str">
        <f t="shared" si="7"/>
        <v/>
      </c>
      <c r="BQ79" s="316" t="str">
        <f t="shared" ref="BQ79:CY79" si="8">IFERROR(BQ75*BQ17,"")</f>
        <v/>
      </c>
      <c r="BR79" s="316" t="str">
        <f t="shared" si="8"/>
        <v/>
      </c>
      <c r="BS79" s="316" t="str">
        <f t="shared" si="8"/>
        <v/>
      </c>
      <c r="BT79" s="316" t="str">
        <f t="shared" si="8"/>
        <v/>
      </c>
      <c r="BU79" s="316" t="str">
        <f t="shared" si="8"/>
        <v/>
      </c>
      <c r="BV79" s="316" t="str">
        <f t="shared" si="8"/>
        <v/>
      </c>
      <c r="BW79" s="316" t="str">
        <f t="shared" si="8"/>
        <v/>
      </c>
      <c r="BX79" s="316" t="str">
        <f t="shared" si="8"/>
        <v/>
      </c>
      <c r="BY79" s="316" t="str">
        <f t="shared" si="8"/>
        <v/>
      </c>
      <c r="BZ79" s="316" t="str">
        <f t="shared" si="8"/>
        <v/>
      </c>
      <c r="CA79" s="316" t="str">
        <f t="shared" si="8"/>
        <v/>
      </c>
      <c r="CB79" s="316" t="str">
        <f t="shared" si="8"/>
        <v/>
      </c>
      <c r="CC79" s="316" t="str">
        <f t="shared" si="8"/>
        <v/>
      </c>
      <c r="CD79" s="316" t="str">
        <f t="shared" si="8"/>
        <v/>
      </c>
      <c r="CE79" s="316" t="str">
        <f t="shared" si="8"/>
        <v/>
      </c>
      <c r="CF79" s="316" t="str">
        <f t="shared" si="8"/>
        <v/>
      </c>
      <c r="CG79" s="316" t="str">
        <f t="shared" si="8"/>
        <v/>
      </c>
      <c r="CH79" s="316" t="str">
        <f t="shared" si="8"/>
        <v/>
      </c>
      <c r="CI79" s="316" t="str">
        <f t="shared" si="8"/>
        <v/>
      </c>
      <c r="CJ79" s="316" t="str">
        <f t="shared" si="8"/>
        <v/>
      </c>
      <c r="CK79" s="316" t="str">
        <f t="shared" si="8"/>
        <v/>
      </c>
      <c r="CL79" s="316" t="str">
        <f t="shared" si="8"/>
        <v/>
      </c>
      <c r="CM79" s="316" t="str">
        <f t="shared" si="8"/>
        <v/>
      </c>
      <c r="CN79" s="316" t="str">
        <f t="shared" si="8"/>
        <v/>
      </c>
      <c r="CO79" s="316" t="str">
        <f t="shared" si="8"/>
        <v/>
      </c>
      <c r="CP79" s="316" t="str">
        <f t="shared" si="8"/>
        <v/>
      </c>
      <c r="CQ79" s="316" t="str">
        <f t="shared" si="8"/>
        <v/>
      </c>
      <c r="CR79" s="316" t="str">
        <f t="shared" si="8"/>
        <v/>
      </c>
      <c r="CS79" s="316" t="str">
        <f t="shared" si="8"/>
        <v/>
      </c>
      <c r="CT79" s="316" t="str">
        <f t="shared" si="8"/>
        <v/>
      </c>
      <c r="CU79" s="316" t="str">
        <f t="shared" si="8"/>
        <v/>
      </c>
      <c r="CV79" s="316" t="str">
        <f t="shared" si="8"/>
        <v/>
      </c>
      <c r="CW79" s="316" t="str">
        <f t="shared" si="8"/>
        <v/>
      </c>
      <c r="CX79" s="316" t="str">
        <f t="shared" si="8"/>
        <v/>
      </c>
      <c r="CY79" s="316" t="str">
        <f t="shared" si="8"/>
        <v/>
      </c>
      <c r="CZ79" s="317">
        <f>IFERROR(SUM(E79:CY79)/SUMIF(E79:CY79,"&gt;=0",E17:CY17),"")</f>
        <v>0.80543957222830542</v>
      </c>
    </row>
    <row r="80" spans="1:105" s="314" customFormat="1" ht="15" x14ac:dyDescent="0.25">
      <c r="C80" s="315"/>
      <c r="D80" s="307" t="s">
        <v>417</v>
      </c>
      <c r="E80" s="316">
        <f t="shared" ref="E80:AJ80" si="9">IFERROR(E76*E17,"")</f>
        <v>7.3169165738967944E-3</v>
      </c>
      <c r="F80" s="316">
        <f t="shared" si="9"/>
        <v>1.0815498072348606E-3</v>
      </c>
      <c r="G80" s="316">
        <f t="shared" si="9"/>
        <v>6.8570073546262338E-3</v>
      </c>
      <c r="H80" s="316">
        <f t="shared" si="9"/>
        <v>0.18858148017032381</v>
      </c>
      <c r="I80" s="316">
        <f t="shared" si="9"/>
        <v>1.0361968032859001E-3</v>
      </c>
      <c r="J80" s="316">
        <f t="shared" si="9"/>
        <v>0.58714886202967109</v>
      </c>
      <c r="K80" s="316">
        <f t="shared" si="9"/>
        <v>5.1476406446203859E-3</v>
      </c>
      <c r="L80" s="316">
        <f t="shared" si="9"/>
        <v>4.9237283946807963E-3</v>
      </c>
      <c r="M80" s="316">
        <f t="shared" si="9"/>
        <v>1.4840964709715927E-2</v>
      </c>
      <c r="N80" s="316">
        <f t="shared" si="9"/>
        <v>2.4293310843826791E-3</v>
      </c>
      <c r="O80" s="316" t="str">
        <f t="shared" si="9"/>
        <v/>
      </c>
      <c r="P80" s="316" t="str">
        <f t="shared" si="9"/>
        <v/>
      </c>
      <c r="Q80" s="316" t="str">
        <f t="shared" si="9"/>
        <v/>
      </c>
      <c r="R80" s="316" t="str">
        <f t="shared" si="9"/>
        <v/>
      </c>
      <c r="S80" s="316" t="str">
        <f t="shared" si="9"/>
        <v/>
      </c>
      <c r="T80" s="316" t="str">
        <f t="shared" si="9"/>
        <v/>
      </c>
      <c r="U80" s="316" t="str">
        <f t="shared" si="9"/>
        <v/>
      </c>
      <c r="V80" s="316" t="str">
        <f t="shared" si="9"/>
        <v/>
      </c>
      <c r="W80" s="316" t="str">
        <f t="shared" si="9"/>
        <v/>
      </c>
      <c r="X80" s="316" t="str">
        <f t="shared" si="9"/>
        <v/>
      </c>
      <c r="Y80" s="316" t="str">
        <f t="shared" si="9"/>
        <v/>
      </c>
      <c r="Z80" s="316" t="str">
        <f t="shared" si="9"/>
        <v/>
      </c>
      <c r="AA80" s="316" t="str">
        <f t="shared" si="9"/>
        <v/>
      </c>
      <c r="AB80" s="316" t="str">
        <f t="shared" si="9"/>
        <v/>
      </c>
      <c r="AC80" s="316" t="str">
        <f t="shared" si="9"/>
        <v/>
      </c>
      <c r="AD80" s="316" t="str">
        <f t="shared" si="9"/>
        <v/>
      </c>
      <c r="AE80" s="316" t="str">
        <f t="shared" si="9"/>
        <v/>
      </c>
      <c r="AF80" s="316" t="str">
        <f t="shared" si="9"/>
        <v/>
      </c>
      <c r="AG80" s="316" t="str">
        <f t="shared" si="9"/>
        <v/>
      </c>
      <c r="AH80" s="316" t="str">
        <f t="shared" si="9"/>
        <v/>
      </c>
      <c r="AI80" s="316" t="str">
        <f t="shared" si="9"/>
        <v/>
      </c>
      <c r="AJ80" s="316" t="str">
        <f t="shared" si="9"/>
        <v/>
      </c>
      <c r="AK80" s="316" t="str">
        <f t="shared" ref="AK80:BP80" si="10">IFERROR(AK76*AK17,"")</f>
        <v/>
      </c>
      <c r="AL80" s="316" t="str">
        <f t="shared" si="10"/>
        <v/>
      </c>
      <c r="AM80" s="316" t="str">
        <f t="shared" si="10"/>
        <v/>
      </c>
      <c r="AN80" s="316" t="str">
        <f t="shared" si="10"/>
        <v/>
      </c>
      <c r="AO80" s="316" t="str">
        <f t="shared" si="10"/>
        <v/>
      </c>
      <c r="AP80" s="316" t="str">
        <f t="shared" si="10"/>
        <v/>
      </c>
      <c r="AQ80" s="316" t="str">
        <f t="shared" si="10"/>
        <v/>
      </c>
      <c r="AR80" s="316" t="str">
        <f t="shared" si="10"/>
        <v/>
      </c>
      <c r="AS80" s="316" t="str">
        <f t="shared" si="10"/>
        <v/>
      </c>
      <c r="AT80" s="316" t="str">
        <f t="shared" si="10"/>
        <v/>
      </c>
      <c r="AU80" s="316" t="str">
        <f t="shared" si="10"/>
        <v/>
      </c>
      <c r="AV80" s="316" t="str">
        <f t="shared" si="10"/>
        <v/>
      </c>
      <c r="AW80" s="316" t="str">
        <f t="shared" si="10"/>
        <v/>
      </c>
      <c r="AX80" s="316" t="str">
        <f t="shared" si="10"/>
        <v/>
      </c>
      <c r="AY80" s="316" t="str">
        <f t="shared" si="10"/>
        <v/>
      </c>
      <c r="AZ80" s="316" t="str">
        <f t="shared" si="10"/>
        <v/>
      </c>
      <c r="BA80" s="316" t="str">
        <f t="shared" si="10"/>
        <v/>
      </c>
      <c r="BB80" s="316" t="str">
        <f t="shared" si="10"/>
        <v/>
      </c>
      <c r="BC80" s="316" t="str">
        <f t="shared" si="10"/>
        <v/>
      </c>
      <c r="BD80" s="316" t="str">
        <f t="shared" si="10"/>
        <v/>
      </c>
      <c r="BE80" s="316" t="str">
        <f t="shared" si="10"/>
        <v/>
      </c>
      <c r="BF80" s="316" t="str">
        <f t="shared" si="10"/>
        <v/>
      </c>
      <c r="BG80" s="316" t="str">
        <f t="shared" si="10"/>
        <v/>
      </c>
      <c r="BH80" s="316" t="str">
        <f t="shared" si="10"/>
        <v/>
      </c>
      <c r="BI80" s="316" t="str">
        <f t="shared" si="10"/>
        <v/>
      </c>
      <c r="BJ80" s="316" t="str">
        <f t="shared" si="10"/>
        <v/>
      </c>
      <c r="BK80" s="316" t="str">
        <f t="shared" si="10"/>
        <v/>
      </c>
      <c r="BL80" s="316" t="str">
        <f t="shared" si="10"/>
        <v/>
      </c>
      <c r="BM80" s="316" t="str">
        <f t="shared" si="10"/>
        <v/>
      </c>
      <c r="BN80" s="316" t="str">
        <f t="shared" si="10"/>
        <v/>
      </c>
      <c r="BO80" s="316" t="str">
        <f t="shared" si="10"/>
        <v/>
      </c>
      <c r="BP80" s="316" t="str">
        <f t="shared" si="10"/>
        <v/>
      </c>
      <c r="BQ80" s="316" t="str">
        <f t="shared" ref="BQ80:CY80" si="11">IFERROR(BQ76*BQ17,"")</f>
        <v/>
      </c>
      <c r="BR80" s="316" t="str">
        <f t="shared" si="11"/>
        <v/>
      </c>
      <c r="BS80" s="316" t="str">
        <f t="shared" si="11"/>
        <v/>
      </c>
      <c r="BT80" s="316" t="str">
        <f t="shared" si="11"/>
        <v/>
      </c>
      <c r="BU80" s="316" t="str">
        <f t="shared" si="11"/>
        <v/>
      </c>
      <c r="BV80" s="316" t="str">
        <f t="shared" si="11"/>
        <v/>
      </c>
      <c r="BW80" s="316" t="str">
        <f t="shared" si="11"/>
        <v/>
      </c>
      <c r="BX80" s="316" t="str">
        <f t="shared" si="11"/>
        <v/>
      </c>
      <c r="BY80" s="316" t="str">
        <f t="shared" si="11"/>
        <v/>
      </c>
      <c r="BZ80" s="316" t="str">
        <f t="shared" si="11"/>
        <v/>
      </c>
      <c r="CA80" s="316" t="str">
        <f t="shared" si="11"/>
        <v/>
      </c>
      <c r="CB80" s="316" t="str">
        <f t="shared" si="11"/>
        <v/>
      </c>
      <c r="CC80" s="316" t="str">
        <f t="shared" si="11"/>
        <v/>
      </c>
      <c r="CD80" s="316" t="str">
        <f t="shared" si="11"/>
        <v/>
      </c>
      <c r="CE80" s="316" t="str">
        <f t="shared" si="11"/>
        <v/>
      </c>
      <c r="CF80" s="316" t="str">
        <f t="shared" si="11"/>
        <v/>
      </c>
      <c r="CG80" s="316" t="str">
        <f t="shared" si="11"/>
        <v/>
      </c>
      <c r="CH80" s="316" t="str">
        <f t="shared" si="11"/>
        <v/>
      </c>
      <c r="CI80" s="316" t="str">
        <f t="shared" si="11"/>
        <v/>
      </c>
      <c r="CJ80" s="316" t="str">
        <f t="shared" si="11"/>
        <v/>
      </c>
      <c r="CK80" s="316" t="str">
        <f t="shared" si="11"/>
        <v/>
      </c>
      <c r="CL80" s="316" t="str">
        <f t="shared" si="11"/>
        <v/>
      </c>
      <c r="CM80" s="316" t="str">
        <f t="shared" si="11"/>
        <v/>
      </c>
      <c r="CN80" s="316" t="str">
        <f t="shared" si="11"/>
        <v/>
      </c>
      <c r="CO80" s="316" t="str">
        <f t="shared" si="11"/>
        <v/>
      </c>
      <c r="CP80" s="316" t="str">
        <f t="shared" si="11"/>
        <v/>
      </c>
      <c r="CQ80" s="316" t="str">
        <f t="shared" si="11"/>
        <v/>
      </c>
      <c r="CR80" s="316" t="str">
        <f t="shared" si="11"/>
        <v/>
      </c>
      <c r="CS80" s="316" t="str">
        <f t="shared" si="11"/>
        <v/>
      </c>
      <c r="CT80" s="316" t="str">
        <f t="shared" si="11"/>
        <v/>
      </c>
      <c r="CU80" s="316" t="str">
        <f t="shared" si="11"/>
        <v/>
      </c>
      <c r="CV80" s="316" t="str">
        <f t="shared" si="11"/>
        <v/>
      </c>
      <c r="CW80" s="316" t="str">
        <f t="shared" si="11"/>
        <v/>
      </c>
      <c r="CX80" s="316" t="str">
        <f t="shared" si="11"/>
        <v/>
      </c>
      <c r="CY80" s="316" t="str">
        <f t="shared" si="11"/>
        <v/>
      </c>
      <c r="CZ80" s="317">
        <f>IFERROR(SUM(E80:CY80)/SUMIF(E80:CY80,"&gt;=0",E17:CY17),"")</f>
        <v>0.81936367757243855</v>
      </c>
    </row>
    <row r="81" spans="2:104" s="297" customFormat="1" ht="18" x14ac:dyDescent="0.25">
      <c r="C81" s="298"/>
      <c r="D81" s="307" t="s">
        <v>418</v>
      </c>
      <c r="E81" s="308">
        <f t="shared" ref="E81:AJ81" si="12">IFERROR(AVERAGE(E74:E75)*E17,"")</f>
        <v>7.3169165738967944E-3</v>
      </c>
      <c r="F81" s="308">
        <f t="shared" si="12"/>
        <v>1.0471870234706731E-3</v>
      </c>
      <c r="G81" s="308">
        <f t="shared" si="12"/>
        <v>5.9474043381962235E-3</v>
      </c>
      <c r="H81" s="308">
        <f t="shared" si="12"/>
        <v>0.18416160172883186</v>
      </c>
      <c r="I81" s="308">
        <f t="shared" si="12"/>
        <v>1.0250359533638864E-3</v>
      </c>
      <c r="J81" s="308">
        <f t="shared" si="12"/>
        <v>0.58714886202967109</v>
      </c>
      <c r="K81" s="308">
        <f t="shared" si="12"/>
        <v>4.9721528953719637E-3</v>
      </c>
      <c r="L81" s="308">
        <f t="shared" si="12"/>
        <v>4.7958393454683081E-3</v>
      </c>
      <c r="M81" s="308">
        <f t="shared" si="12"/>
        <v>1.4349841515311353E-2</v>
      </c>
      <c r="N81" s="308">
        <f t="shared" si="12"/>
        <v>2.4293310843826791E-3</v>
      </c>
      <c r="O81" s="308" t="str">
        <f t="shared" si="12"/>
        <v/>
      </c>
      <c r="P81" s="308" t="str">
        <f t="shared" si="12"/>
        <v/>
      </c>
      <c r="Q81" s="308" t="str">
        <f t="shared" si="12"/>
        <v/>
      </c>
      <c r="R81" s="308" t="str">
        <f t="shared" si="12"/>
        <v/>
      </c>
      <c r="S81" s="308" t="str">
        <f t="shared" si="12"/>
        <v/>
      </c>
      <c r="T81" s="308" t="str">
        <f t="shared" si="12"/>
        <v/>
      </c>
      <c r="U81" s="308" t="str">
        <f t="shared" si="12"/>
        <v/>
      </c>
      <c r="V81" s="308" t="str">
        <f t="shared" si="12"/>
        <v/>
      </c>
      <c r="W81" s="308" t="str">
        <f t="shared" si="12"/>
        <v/>
      </c>
      <c r="X81" s="308" t="str">
        <f t="shared" si="12"/>
        <v/>
      </c>
      <c r="Y81" s="308" t="str">
        <f t="shared" si="12"/>
        <v/>
      </c>
      <c r="Z81" s="308" t="str">
        <f t="shared" si="12"/>
        <v/>
      </c>
      <c r="AA81" s="308" t="str">
        <f t="shared" si="12"/>
        <v/>
      </c>
      <c r="AB81" s="308" t="str">
        <f t="shared" si="12"/>
        <v/>
      </c>
      <c r="AC81" s="308" t="str">
        <f t="shared" si="12"/>
        <v/>
      </c>
      <c r="AD81" s="308" t="str">
        <f t="shared" si="12"/>
        <v/>
      </c>
      <c r="AE81" s="308" t="str">
        <f t="shared" si="12"/>
        <v/>
      </c>
      <c r="AF81" s="308" t="str">
        <f t="shared" si="12"/>
        <v/>
      </c>
      <c r="AG81" s="308" t="str">
        <f t="shared" si="12"/>
        <v/>
      </c>
      <c r="AH81" s="308" t="str">
        <f t="shared" si="12"/>
        <v/>
      </c>
      <c r="AI81" s="308" t="str">
        <f t="shared" si="12"/>
        <v/>
      </c>
      <c r="AJ81" s="308" t="str">
        <f t="shared" si="12"/>
        <v/>
      </c>
      <c r="AK81" s="308" t="str">
        <f t="shared" ref="AK81:BP81" si="13">IFERROR(AVERAGE(AK74:AK75)*AK17,"")</f>
        <v/>
      </c>
      <c r="AL81" s="308" t="str">
        <f t="shared" si="13"/>
        <v/>
      </c>
      <c r="AM81" s="308" t="str">
        <f t="shared" si="13"/>
        <v/>
      </c>
      <c r="AN81" s="308" t="str">
        <f t="shared" si="13"/>
        <v/>
      </c>
      <c r="AO81" s="308" t="str">
        <f t="shared" si="13"/>
        <v/>
      </c>
      <c r="AP81" s="308" t="str">
        <f t="shared" si="13"/>
        <v/>
      </c>
      <c r="AQ81" s="308" t="str">
        <f t="shared" si="13"/>
        <v/>
      </c>
      <c r="AR81" s="308" t="str">
        <f t="shared" si="13"/>
        <v/>
      </c>
      <c r="AS81" s="308" t="str">
        <f t="shared" si="13"/>
        <v/>
      </c>
      <c r="AT81" s="308" t="str">
        <f t="shared" si="13"/>
        <v/>
      </c>
      <c r="AU81" s="308" t="str">
        <f t="shared" si="13"/>
        <v/>
      </c>
      <c r="AV81" s="308" t="str">
        <f t="shared" si="13"/>
        <v/>
      </c>
      <c r="AW81" s="308" t="str">
        <f t="shared" si="13"/>
        <v/>
      </c>
      <c r="AX81" s="308" t="str">
        <f t="shared" si="13"/>
        <v/>
      </c>
      <c r="AY81" s="308" t="str">
        <f t="shared" si="13"/>
        <v/>
      </c>
      <c r="AZ81" s="308" t="str">
        <f t="shared" si="13"/>
        <v/>
      </c>
      <c r="BA81" s="308" t="str">
        <f t="shared" si="13"/>
        <v/>
      </c>
      <c r="BB81" s="308" t="str">
        <f t="shared" si="13"/>
        <v/>
      </c>
      <c r="BC81" s="308" t="str">
        <f t="shared" si="13"/>
        <v/>
      </c>
      <c r="BD81" s="308" t="str">
        <f t="shared" si="13"/>
        <v/>
      </c>
      <c r="BE81" s="308" t="str">
        <f t="shared" si="13"/>
        <v/>
      </c>
      <c r="BF81" s="308" t="str">
        <f t="shared" si="13"/>
        <v/>
      </c>
      <c r="BG81" s="308" t="str">
        <f t="shared" si="13"/>
        <v/>
      </c>
      <c r="BH81" s="308" t="str">
        <f t="shared" si="13"/>
        <v/>
      </c>
      <c r="BI81" s="308" t="str">
        <f t="shared" si="13"/>
        <v/>
      </c>
      <c r="BJ81" s="308" t="str">
        <f t="shared" si="13"/>
        <v/>
      </c>
      <c r="BK81" s="308" t="str">
        <f t="shared" si="13"/>
        <v/>
      </c>
      <c r="BL81" s="308" t="str">
        <f t="shared" si="13"/>
        <v/>
      </c>
      <c r="BM81" s="308" t="str">
        <f t="shared" si="13"/>
        <v/>
      </c>
      <c r="BN81" s="308" t="str">
        <f t="shared" si="13"/>
        <v/>
      </c>
      <c r="BO81" s="308" t="str">
        <f t="shared" si="13"/>
        <v/>
      </c>
      <c r="BP81" s="308" t="str">
        <f t="shared" si="13"/>
        <v/>
      </c>
      <c r="BQ81" s="308" t="str">
        <f t="shared" ref="BQ81:CY81" si="14">IFERROR(AVERAGE(BQ74:BQ75)*BQ17,"")</f>
        <v/>
      </c>
      <c r="BR81" s="308" t="str">
        <f t="shared" si="14"/>
        <v/>
      </c>
      <c r="BS81" s="308" t="str">
        <f t="shared" si="14"/>
        <v/>
      </c>
      <c r="BT81" s="308" t="str">
        <f t="shared" si="14"/>
        <v/>
      </c>
      <c r="BU81" s="308" t="str">
        <f t="shared" si="14"/>
        <v/>
      </c>
      <c r="BV81" s="308" t="str">
        <f t="shared" si="14"/>
        <v/>
      </c>
      <c r="BW81" s="308" t="str">
        <f t="shared" si="14"/>
        <v/>
      </c>
      <c r="BX81" s="308" t="str">
        <f t="shared" si="14"/>
        <v/>
      </c>
      <c r="BY81" s="308" t="str">
        <f t="shared" si="14"/>
        <v/>
      </c>
      <c r="BZ81" s="308" t="str">
        <f t="shared" si="14"/>
        <v/>
      </c>
      <c r="CA81" s="308" t="str">
        <f t="shared" si="14"/>
        <v/>
      </c>
      <c r="CB81" s="308" t="str">
        <f t="shared" si="14"/>
        <v/>
      </c>
      <c r="CC81" s="308" t="str">
        <f t="shared" si="14"/>
        <v/>
      </c>
      <c r="CD81" s="308" t="str">
        <f t="shared" si="14"/>
        <v/>
      </c>
      <c r="CE81" s="308" t="str">
        <f t="shared" si="14"/>
        <v/>
      </c>
      <c r="CF81" s="308" t="str">
        <f t="shared" si="14"/>
        <v/>
      </c>
      <c r="CG81" s="308" t="str">
        <f t="shared" si="14"/>
        <v/>
      </c>
      <c r="CH81" s="308" t="str">
        <f t="shared" si="14"/>
        <v/>
      </c>
      <c r="CI81" s="308" t="str">
        <f t="shared" si="14"/>
        <v/>
      </c>
      <c r="CJ81" s="308" t="str">
        <f t="shared" si="14"/>
        <v/>
      </c>
      <c r="CK81" s="308" t="str">
        <f t="shared" si="14"/>
        <v/>
      </c>
      <c r="CL81" s="308" t="str">
        <f t="shared" si="14"/>
        <v/>
      </c>
      <c r="CM81" s="308" t="str">
        <f t="shared" si="14"/>
        <v/>
      </c>
      <c r="CN81" s="308" t="str">
        <f t="shared" si="14"/>
        <v/>
      </c>
      <c r="CO81" s="308" t="str">
        <f t="shared" si="14"/>
        <v/>
      </c>
      <c r="CP81" s="308" t="str">
        <f t="shared" si="14"/>
        <v/>
      </c>
      <c r="CQ81" s="308" t="str">
        <f t="shared" si="14"/>
        <v/>
      </c>
      <c r="CR81" s="308" t="str">
        <f t="shared" si="14"/>
        <v/>
      </c>
      <c r="CS81" s="308" t="str">
        <f t="shared" si="14"/>
        <v/>
      </c>
      <c r="CT81" s="308" t="str">
        <f t="shared" si="14"/>
        <v/>
      </c>
      <c r="CU81" s="308" t="str">
        <f t="shared" si="14"/>
        <v/>
      </c>
      <c r="CV81" s="308" t="str">
        <f t="shared" si="14"/>
        <v/>
      </c>
      <c r="CW81" s="308" t="str">
        <f t="shared" si="14"/>
        <v/>
      </c>
      <c r="CX81" s="308" t="str">
        <f t="shared" si="14"/>
        <v/>
      </c>
      <c r="CY81" s="308" t="str">
        <f t="shared" si="14"/>
        <v/>
      </c>
      <c r="CZ81" s="317">
        <f>IFERROR(AVERAGE(CZ78:CZ80),"")</f>
        <v>0.8152506741827894</v>
      </c>
    </row>
    <row r="82" spans="2:104" s="314" customFormat="1" ht="15" x14ac:dyDescent="0.25">
      <c r="C82" s="315"/>
      <c r="D82" s="319"/>
      <c r="E82" s="320"/>
      <c r="F82" s="320"/>
      <c r="G82" s="320"/>
      <c r="H82" s="320"/>
      <c r="I82" s="320"/>
      <c r="J82" s="320"/>
      <c r="K82" s="320"/>
      <c r="L82" s="320"/>
      <c r="M82" s="320"/>
      <c r="N82" s="320"/>
      <c r="O82" s="320"/>
      <c r="P82" s="320"/>
      <c r="Q82" s="320"/>
      <c r="R82" s="320"/>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2"/>
      <c r="BG82" s="322"/>
      <c r="BH82" s="322"/>
      <c r="BI82" s="322"/>
      <c r="BJ82" s="322"/>
      <c r="BK82" s="322"/>
      <c r="BL82" s="322"/>
      <c r="BM82" s="322"/>
      <c r="BN82" s="322"/>
      <c r="BO82" s="322"/>
      <c r="BP82" s="322"/>
      <c r="BQ82" s="322"/>
      <c r="BR82" s="322"/>
      <c r="BS82" s="322"/>
      <c r="BT82" s="322"/>
      <c r="BU82" s="322"/>
      <c r="BV82" s="322"/>
      <c r="BW82" s="322"/>
      <c r="BX82" s="322"/>
      <c r="BY82" s="322"/>
      <c r="BZ82" s="322"/>
      <c r="CA82" s="322"/>
      <c r="CB82" s="322"/>
      <c r="CC82" s="322"/>
      <c r="CD82" s="322"/>
      <c r="CE82" s="322"/>
      <c r="CF82" s="322"/>
      <c r="CG82" s="322"/>
      <c r="CH82" s="322"/>
      <c r="CI82" s="322"/>
      <c r="CJ82" s="322"/>
      <c r="CK82" s="322"/>
      <c r="CL82" s="322"/>
      <c r="CM82" s="322"/>
      <c r="CN82" s="322"/>
      <c r="CO82" s="322"/>
      <c r="CP82" s="322"/>
      <c r="CQ82" s="322"/>
      <c r="CR82" s="322"/>
      <c r="CS82" s="322"/>
      <c r="CT82" s="322"/>
      <c r="CU82" s="322"/>
      <c r="CV82" s="322"/>
      <c r="CW82" s="322"/>
      <c r="CX82" s="322"/>
      <c r="CY82" s="322"/>
    </row>
    <row r="83" spans="2:104" s="314" customFormat="1" ht="29.25" customHeight="1" x14ac:dyDescent="0.25">
      <c r="B83" s="547"/>
      <c r="C83" s="547"/>
      <c r="D83" s="547"/>
      <c r="E83" s="323"/>
      <c r="F83" s="323"/>
      <c r="G83" s="323"/>
      <c r="H83" s="323"/>
      <c r="I83" s="323"/>
      <c r="J83" s="323"/>
      <c r="K83" s="323"/>
      <c r="L83" s="323"/>
      <c r="M83" s="323"/>
      <c r="N83" s="323"/>
      <c r="O83" s="323"/>
      <c r="P83" s="323"/>
      <c r="Q83" s="323"/>
      <c r="R83" s="323"/>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row>
    <row r="84" spans="2:104" s="314" customFormat="1" x14ac:dyDescent="0.25">
      <c r="C84" s="315"/>
      <c r="E84" s="325"/>
      <c r="F84" s="325"/>
      <c r="G84" s="325"/>
      <c r="H84" s="325"/>
      <c r="I84" s="325"/>
      <c r="J84" s="325"/>
      <c r="K84" s="325"/>
      <c r="L84" s="325"/>
      <c r="M84" s="325"/>
      <c r="N84" s="325"/>
      <c r="O84" s="325"/>
      <c r="P84" s="325"/>
      <c r="Q84" s="325"/>
      <c r="R84" s="325"/>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row>
    <row r="85" spans="2:104" ht="18" x14ac:dyDescent="0.25">
      <c r="G85" s="167"/>
      <c r="H85" s="141"/>
      <c r="I85" s="141"/>
      <c r="J85" s="141"/>
      <c r="CZ85" s="297" t="str">
        <f>IFERROR((E85*$E$17+F85*$F$17+G85*$G$17+H85*$H$17+I85*$I$17+#REF!*#REF!/SUMIF(E85:CY85,"&gt;0",E26:CY26)),"")</f>
        <v/>
      </c>
    </row>
    <row r="86" spans="2:104" x14ac:dyDescent="0.25">
      <c r="G86" s="167"/>
      <c r="H86" s="141"/>
      <c r="I86" s="141"/>
      <c r="J86" s="141"/>
      <c r="L86" s="141"/>
    </row>
    <row r="87" spans="2:104" x14ac:dyDescent="0.25">
      <c r="D87" s="328"/>
      <c r="G87" s="167"/>
      <c r="H87" s="141"/>
      <c r="I87" s="141"/>
      <c r="J87" s="141"/>
    </row>
    <row r="91" spans="2:104" x14ac:dyDescent="0.25">
      <c r="F91" s="329"/>
    </row>
    <row r="92" spans="2:104" x14ac:dyDescent="0.25">
      <c r="F92" s="329"/>
      <c r="G92" s="141"/>
      <c r="H92" s="141"/>
      <c r="I92" s="330"/>
      <c r="J92" s="330"/>
    </row>
    <row r="93" spans="2:104" ht="15" x14ac:dyDescent="0.25">
      <c r="B93" s="9"/>
      <c r="F93" s="329"/>
      <c r="G93" s="169"/>
      <c r="H93" s="141"/>
      <c r="I93" s="330"/>
      <c r="J93" s="330"/>
    </row>
    <row r="94" spans="2:104" ht="15" x14ac:dyDescent="0.25">
      <c r="B94" s="10" t="s">
        <v>301</v>
      </c>
      <c r="C94" s="181"/>
      <c r="F94" s="329"/>
      <c r="G94" s="141"/>
      <c r="H94" s="141"/>
      <c r="I94" s="330"/>
      <c r="J94" s="330"/>
      <c r="K94" s="583" t="s">
        <v>419</v>
      </c>
      <c r="L94" s="583"/>
      <c r="M94" s="583"/>
      <c r="N94" s="583"/>
      <c r="O94" s="583"/>
      <c r="P94" s="583"/>
      <c r="Q94" s="583"/>
    </row>
    <row r="95" spans="2:104" ht="15" x14ac:dyDescent="0.2">
      <c r="B95" s="10" t="s">
        <v>420</v>
      </c>
      <c r="C95" s="181"/>
      <c r="K95" s="54"/>
      <c r="L95" s="540" t="s">
        <v>421</v>
      </c>
      <c r="M95" s="540"/>
      <c r="N95" s="540"/>
      <c r="O95" s="540"/>
      <c r="P95" s="540"/>
      <c r="Q95" s="540"/>
    </row>
    <row r="96" spans="2:104" ht="15" x14ac:dyDescent="0.25">
      <c r="B96" s="10" t="s">
        <v>422</v>
      </c>
      <c r="C96" s="181"/>
      <c r="F96" s="548" t="s">
        <v>421</v>
      </c>
      <c r="G96" s="549"/>
      <c r="H96" s="550"/>
      <c r="I96" s="331"/>
      <c r="K96" s="332"/>
      <c r="L96" s="541" t="s">
        <v>190</v>
      </c>
      <c r="M96" s="541"/>
      <c r="N96" s="551" t="s">
        <v>191</v>
      </c>
      <c r="O96" s="551"/>
      <c r="P96" s="552" t="s">
        <v>192</v>
      </c>
      <c r="Q96" s="552"/>
    </row>
    <row r="97" spans="2:17" ht="15" x14ac:dyDescent="0.25">
      <c r="B97" s="327"/>
      <c r="C97" s="181"/>
      <c r="E97" s="333" t="s">
        <v>337</v>
      </c>
      <c r="F97" s="334" t="s">
        <v>190</v>
      </c>
      <c r="G97" s="334" t="s">
        <v>191</v>
      </c>
      <c r="H97" s="335" t="s">
        <v>192</v>
      </c>
      <c r="I97" s="336" t="s">
        <v>423</v>
      </c>
      <c r="K97" s="333" t="s">
        <v>337</v>
      </c>
      <c r="L97" s="337" t="s">
        <v>424</v>
      </c>
      <c r="M97" s="337" t="s">
        <v>425</v>
      </c>
      <c r="N97" s="338" t="s">
        <v>424</v>
      </c>
      <c r="O97" s="338" t="s">
        <v>425</v>
      </c>
      <c r="P97" s="339" t="s">
        <v>424</v>
      </c>
      <c r="Q97" s="339" t="s">
        <v>425</v>
      </c>
    </row>
    <row r="98" spans="2:17" x14ac:dyDescent="0.25">
      <c r="B98" s="327"/>
      <c r="C98" s="181"/>
      <c r="E98" s="340" t="s">
        <v>426</v>
      </c>
      <c r="F98" s="341">
        <v>0</v>
      </c>
      <c r="G98" s="341">
        <v>0</v>
      </c>
      <c r="H98" s="341">
        <v>0</v>
      </c>
      <c r="I98" s="336" t="s">
        <v>427</v>
      </c>
      <c r="K98" s="340" t="s">
        <v>428</v>
      </c>
      <c r="L98" s="342">
        <v>1</v>
      </c>
      <c r="M98" s="343">
        <v>0.7</v>
      </c>
      <c r="N98" s="344">
        <v>1</v>
      </c>
      <c r="O98" s="345">
        <f>ParaminMedia</f>
        <v>0.75</v>
      </c>
      <c r="P98" s="346">
        <v>1</v>
      </c>
      <c r="Q98" s="347">
        <f>ParaminAlta</f>
        <v>0.8</v>
      </c>
    </row>
    <row r="99" spans="2:17" x14ac:dyDescent="0.25">
      <c r="C99" s="181"/>
      <c r="E99" s="348" t="s">
        <v>429</v>
      </c>
      <c r="F99" s="341">
        <f>F100-5%</f>
        <v>0.64999999999999991</v>
      </c>
      <c r="G99" s="341">
        <f t="shared" ref="G99:H99" si="15">G100-5%</f>
        <v>0.7</v>
      </c>
      <c r="H99" s="341">
        <f t="shared" si="15"/>
        <v>0.75</v>
      </c>
      <c r="I99" s="336" t="s">
        <v>430</v>
      </c>
      <c r="K99" s="348" t="s">
        <v>430</v>
      </c>
      <c r="L99" s="349">
        <v>0.69989999999999997</v>
      </c>
      <c r="M99" s="343">
        <v>0.65</v>
      </c>
      <c r="N99" s="350">
        <v>0.74990000000000001</v>
      </c>
      <c r="O99" s="345">
        <v>0.7</v>
      </c>
      <c r="P99" s="351">
        <v>0.79990000000000006</v>
      </c>
      <c r="Q99" s="347">
        <v>0.75</v>
      </c>
    </row>
    <row r="100" spans="2:17" x14ac:dyDescent="0.25">
      <c r="C100" s="181"/>
      <c r="E100" s="340" t="s">
        <v>431</v>
      </c>
      <c r="F100" s="341">
        <f>ParaminBaja</f>
        <v>0.7</v>
      </c>
      <c r="G100" s="341">
        <f>ParaminMedia</f>
        <v>0.75</v>
      </c>
      <c r="H100" s="341">
        <f>ParaminAlta</f>
        <v>0.8</v>
      </c>
      <c r="I100" s="336" t="s">
        <v>428</v>
      </c>
      <c r="K100" s="340" t="s">
        <v>427</v>
      </c>
      <c r="L100" s="349">
        <v>0.64990000000000003</v>
      </c>
      <c r="M100" s="343">
        <v>0</v>
      </c>
      <c r="N100" s="350">
        <v>0.69989999999999997</v>
      </c>
      <c r="O100" s="345">
        <v>0</v>
      </c>
      <c r="P100" s="351">
        <v>0.74990000000000001</v>
      </c>
      <c r="Q100" s="347">
        <v>0</v>
      </c>
    </row>
    <row r="101" spans="2:17" ht="17.25" customHeight="1" x14ac:dyDescent="0.25">
      <c r="C101" s="181"/>
    </row>
    <row r="102" spans="2:17" ht="15" thickBot="1" x14ac:dyDescent="0.3">
      <c r="C102" s="181"/>
      <c r="F102" s="1"/>
      <c r="G102" s="544" t="s">
        <v>634</v>
      </c>
      <c r="H102" s="545"/>
      <c r="I102" s="546"/>
      <c r="J102" s="141"/>
    </row>
    <row r="103" spans="2:17" ht="26.25" thickBot="1" x14ac:dyDescent="0.3">
      <c r="C103" s="181"/>
      <c r="F103" s="352" t="s">
        <v>432</v>
      </c>
      <c r="G103" s="353" t="s">
        <v>190</v>
      </c>
      <c r="H103" s="353" t="s">
        <v>191</v>
      </c>
      <c r="I103" s="354" t="s">
        <v>192</v>
      </c>
    </row>
    <row r="104" spans="2:17" ht="20.25" customHeight="1" thickBot="1" x14ac:dyDescent="0.3">
      <c r="C104" s="181"/>
      <c r="E104" s="581" t="s">
        <v>433</v>
      </c>
      <c r="F104" s="355" t="s">
        <v>434</v>
      </c>
      <c r="G104" s="356">
        <v>0.7</v>
      </c>
      <c r="H104" s="356">
        <v>0.7</v>
      </c>
      <c r="I104" s="356">
        <v>0.7</v>
      </c>
    </row>
    <row r="105" spans="2:17" ht="26.25" thickBot="1" x14ac:dyDescent="0.3">
      <c r="B105" s="329"/>
      <c r="C105" s="329"/>
      <c r="D105" s="329"/>
      <c r="E105" s="581"/>
      <c r="F105" s="355" t="s">
        <v>435</v>
      </c>
      <c r="G105" s="356">
        <v>0.7</v>
      </c>
      <c r="H105" s="356">
        <v>0.7</v>
      </c>
      <c r="I105" s="356">
        <v>0.7</v>
      </c>
      <c r="K105" s="6"/>
    </row>
    <row r="106" spans="2:17" ht="29.25" customHeight="1" thickBot="1" x14ac:dyDescent="0.3">
      <c r="B106" s="329"/>
      <c r="C106" s="329"/>
      <c r="D106" s="329"/>
      <c r="E106" s="581"/>
      <c r="F106" s="355" t="s">
        <v>436</v>
      </c>
      <c r="G106" s="356">
        <v>0.7</v>
      </c>
      <c r="H106" s="356">
        <v>0.7</v>
      </c>
      <c r="I106" s="356">
        <v>0.7</v>
      </c>
      <c r="K106" s="5"/>
    </row>
    <row r="107" spans="2:17" ht="26.25" thickBot="1" x14ac:dyDescent="0.3">
      <c r="B107" s="329"/>
      <c r="C107" s="329"/>
      <c r="D107" s="329"/>
      <c r="E107" s="561" t="s">
        <v>437</v>
      </c>
      <c r="F107" s="355" t="s">
        <v>438</v>
      </c>
      <c r="G107" s="356">
        <v>0.7</v>
      </c>
      <c r="H107" s="356">
        <v>0.7</v>
      </c>
      <c r="I107" s="356">
        <v>0.7</v>
      </c>
      <c r="K107" s="5"/>
    </row>
    <row r="108" spans="2:17" ht="15" thickBot="1" x14ac:dyDescent="0.3">
      <c r="C108" s="329"/>
      <c r="D108" s="329"/>
      <c r="E108" s="562"/>
      <c r="F108" s="355" t="s">
        <v>339</v>
      </c>
      <c r="G108" s="356">
        <v>0.8</v>
      </c>
      <c r="H108" s="356">
        <v>0.8</v>
      </c>
      <c r="I108" s="356">
        <v>0.8</v>
      </c>
    </row>
    <row r="109" spans="2:17" ht="26.25" thickBot="1" x14ac:dyDescent="0.3">
      <c r="E109" s="562"/>
      <c r="F109" s="355" t="s">
        <v>439</v>
      </c>
      <c r="G109" s="356">
        <v>0.8</v>
      </c>
      <c r="H109" s="356">
        <v>0.8</v>
      </c>
      <c r="I109" s="356">
        <v>0.8</v>
      </c>
    </row>
    <row r="110" spans="2:17" ht="15" thickBot="1" x14ac:dyDescent="0.3">
      <c r="E110" s="562"/>
      <c r="F110" s="355" t="s">
        <v>341</v>
      </c>
      <c r="G110" s="356">
        <v>0.8</v>
      </c>
      <c r="H110" s="356">
        <v>0.8</v>
      </c>
      <c r="I110" s="356">
        <v>0.8</v>
      </c>
    </row>
    <row r="111" spans="2:17" ht="15" thickBot="1" x14ac:dyDescent="0.3">
      <c r="E111" s="562"/>
      <c r="F111" s="355" t="s">
        <v>342</v>
      </c>
      <c r="G111" s="356">
        <v>0.9</v>
      </c>
      <c r="H111" s="356">
        <v>0.9</v>
      </c>
      <c r="I111" s="356">
        <v>0.9</v>
      </c>
    </row>
    <row r="112" spans="2:17" x14ac:dyDescent="0.25">
      <c r="F112" s="357" t="s">
        <v>340</v>
      </c>
      <c r="G112" s="358">
        <v>1</v>
      </c>
      <c r="H112" s="358">
        <v>1</v>
      </c>
      <c r="I112" s="358">
        <v>1</v>
      </c>
    </row>
    <row r="113" spans="9:9" x14ac:dyDescent="0.25">
      <c r="I113" s="359"/>
    </row>
    <row r="65299" spans="4:4" x14ac:dyDescent="0.25">
      <c r="D65299" s="360"/>
    </row>
    <row r="65373" spans="1:1" x14ac:dyDescent="0.25">
      <c r="A65373" s="285" t="s">
        <v>323</v>
      </c>
    </row>
    <row r="65374" spans="1:1" x14ac:dyDescent="0.25">
      <c r="A65374" s="285" t="s">
        <v>330</v>
      </c>
    </row>
    <row r="65375" spans="1:1" ht="15" thickBot="1" x14ac:dyDescent="0.3">
      <c r="A65375" s="292" t="s">
        <v>332</v>
      </c>
    </row>
    <row r="65377" spans="1:5" x14ac:dyDescent="0.25">
      <c r="A65377" s="361"/>
      <c r="B65377" s="11"/>
    </row>
    <row r="65378" spans="1:5" x14ac:dyDescent="0.25">
      <c r="A65378" s="362"/>
      <c r="B65378" s="11"/>
    </row>
    <row r="65379" spans="1:5" x14ac:dyDescent="0.25">
      <c r="A65379" s="362"/>
      <c r="B65379" s="11"/>
    </row>
    <row r="65380" spans="1:5" x14ac:dyDescent="0.25">
      <c r="A65380" s="363" t="s">
        <v>440</v>
      </c>
      <c r="B65380" s="11"/>
    </row>
    <row r="65381" spans="1:5" ht="25.5" x14ac:dyDescent="0.25">
      <c r="A65381" s="363" t="s">
        <v>441</v>
      </c>
      <c r="B65381" s="11"/>
      <c r="C65381" s="364" t="s">
        <v>442</v>
      </c>
      <c r="D65381" s="365" t="s">
        <v>443</v>
      </c>
      <c r="E65381" s="366" t="s">
        <v>444</v>
      </c>
    </row>
    <row r="65382" spans="1:5" ht="25.5" x14ac:dyDescent="0.25">
      <c r="A65382" s="367" t="s">
        <v>445</v>
      </c>
      <c r="B65382" s="11"/>
      <c r="C65382" s="368">
        <v>100000</v>
      </c>
      <c r="D65382" s="369" t="s">
        <v>446</v>
      </c>
      <c r="E65382" s="329" t="str">
        <f>CONCATENATE(Dependencias[[#This Row],[CÓDIGO]]," - ",Dependencias[[#This Row],[DEPENDENCIA]])</f>
        <v xml:space="preserve">100000 - DIRECCIÓN SECTOR SALUD </v>
      </c>
    </row>
    <row r="65383" spans="1:5" x14ac:dyDescent="0.25">
      <c r="A65383" s="367" t="s">
        <v>447</v>
      </c>
      <c r="B65383" s="11"/>
      <c r="C65383" s="370">
        <v>110000</v>
      </c>
      <c r="D65383" s="371" t="s">
        <v>448</v>
      </c>
      <c r="E65383" s="329" t="str">
        <f>CONCATENATE(Dependencias[[#This Row],[CÓDIGO]]," - ",Dependencias[[#This Row],[DEPENDENCIA]])</f>
        <v xml:space="preserve">110000 - DIRECCIÓN SECTOR GOBIERNO </v>
      </c>
    </row>
    <row r="65384" spans="1:5" x14ac:dyDescent="0.25">
      <c r="A65384" s="367" t="s">
        <v>449</v>
      </c>
      <c r="B65384" s="11"/>
      <c r="C65384" s="368">
        <v>12000</v>
      </c>
      <c r="D65384" s="369" t="s">
        <v>450</v>
      </c>
      <c r="E65384" s="329" t="str">
        <f>CONCATENATE(Dependencias[[#This Row],[CÓDIGO]]," - ",Dependencias[[#This Row],[DEPENDENCIA]])</f>
        <v xml:space="preserve">12000 - DIRECCIÓN DE PARTICIPACIÓN CIUDADANA Y DESARROLLO LOCAL </v>
      </c>
    </row>
    <row r="65385" spans="1:5" ht="25.5" x14ac:dyDescent="0.25">
      <c r="A65385" s="367" t="s">
        <v>451</v>
      </c>
      <c r="B65385" s="11"/>
      <c r="C65385" s="368">
        <v>120000</v>
      </c>
      <c r="D65385" s="369" t="s">
        <v>452</v>
      </c>
      <c r="E65385" s="329" t="str">
        <f>CONCATENATE(Dependencias[[#This Row],[CÓDIGO]]," - ",Dependencias[[#This Row],[DEPENDENCIA]])</f>
        <v xml:space="preserve">120000 - DIRECCIÓN SECTOR EQUIDAD Y GÉNERO </v>
      </c>
    </row>
    <row r="65386" spans="1:5" x14ac:dyDescent="0.25">
      <c r="A65386" s="367" t="s">
        <v>453</v>
      </c>
      <c r="C65386" s="370">
        <v>12101</v>
      </c>
      <c r="D65386" s="371" t="s">
        <v>454</v>
      </c>
      <c r="E65386" s="329" t="str">
        <f>CONCATENATE(Dependencias[[#This Row],[CÓDIGO]]," - ",Dependencias[[#This Row],[DEPENDENCIA]])</f>
        <v>12101 - GERENCIA LOCAL USAQUÉN</v>
      </c>
    </row>
    <row r="65387" spans="1:5" ht="25.5" x14ac:dyDescent="0.25">
      <c r="A65387" s="367" t="s">
        <v>455</v>
      </c>
      <c r="C65387" s="368">
        <v>12102</v>
      </c>
      <c r="D65387" s="369" t="s">
        <v>456</v>
      </c>
      <c r="E65387" s="329" t="str">
        <f>CONCATENATE(Dependencias[[#This Row],[CÓDIGO]]," - ",Dependencias[[#This Row],[DEPENDENCIA]])</f>
        <v xml:space="preserve">12102 - GERENCIA LOCAL CHAPINERO </v>
      </c>
    </row>
    <row r="65388" spans="1:5" ht="25.5" x14ac:dyDescent="0.25">
      <c r="A65388" s="367" t="s">
        <v>457</v>
      </c>
      <c r="C65388" s="370">
        <v>12103</v>
      </c>
      <c r="D65388" s="371" t="s">
        <v>458</v>
      </c>
      <c r="E65388" s="329" t="str">
        <f>CONCATENATE(Dependencias[[#This Row],[CÓDIGO]]," - ",Dependencias[[#This Row],[DEPENDENCIA]])</f>
        <v>12103 - GERENCIA LOCAL SANTAFÉ</v>
      </c>
    </row>
    <row r="65389" spans="1:5" ht="25.5" x14ac:dyDescent="0.25">
      <c r="A65389" s="367" t="s">
        <v>459</v>
      </c>
      <c r="C65389" s="368">
        <v>12104</v>
      </c>
      <c r="D65389" s="369" t="s">
        <v>460</v>
      </c>
      <c r="E65389" s="329" t="str">
        <f>CONCATENATE(Dependencias[[#This Row],[CÓDIGO]]," - ",Dependencias[[#This Row],[DEPENDENCIA]])</f>
        <v xml:space="preserve">12104 - GERENCIA LOCAL SAN CRISTÓBAL </v>
      </c>
    </row>
    <row r="65390" spans="1:5" ht="63.75" x14ac:dyDescent="0.25">
      <c r="A65390" s="372" t="s">
        <v>461</v>
      </c>
      <c r="C65390" s="370">
        <v>12105</v>
      </c>
      <c r="D65390" s="371" t="s">
        <v>462</v>
      </c>
      <c r="E65390" s="329" t="str">
        <f>CONCATENATE(Dependencias[[#This Row],[CÓDIGO]]," - ",Dependencias[[#This Row],[DEPENDENCIA]])</f>
        <v xml:space="preserve">12105 - GERENCIA LOCAL USME </v>
      </c>
    </row>
    <row r="65391" spans="1:5" ht="25.5" x14ac:dyDescent="0.25">
      <c r="A65391" s="367" t="s">
        <v>463</v>
      </c>
      <c r="C65391" s="368">
        <v>12106</v>
      </c>
      <c r="D65391" s="369" t="s">
        <v>464</v>
      </c>
      <c r="E65391" s="329" t="str">
        <f>CONCATENATE(Dependencias[[#This Row],[CÓDIGO]]," - ",Dependencias[[#This Row],[DEPENDENCIA]])</f>
        <v xml:space="preserve">12106 - GERENCIA LOCAL TUNJUELLTO </v>
      </c>
    </row>
    <row r="65392" spans="1:5" ht="25.5" x14ac:dyDescent="0.25">
      <c r="A65392" s="367" t="s">
        <v>465</v>
      </c>
      <c r="C65392" s="370">
        <v>12107</v>
      </c>
      <c r="D65392" s="371" t="s">
        <v>466</v>
      </c>
      <c r="E65392" s="329" t="str">
        <f>CONCATENATE(Dependencias[[#This Row],[CÓDIGO]]," - ",Dependencias[[#This Row],[DEPENDENCIA]])</f>
        <v xml:space="preserve">12107 - GERENCIA LOCAL BOSA </v>
      </c>
    </row>
    <row r="65393" spans="1:5" ht="25.5" x14ac:dyDescent="0.25">
      <c r="A65393" s="367" t="s">
        <v>467</v>
      </c>
      <c r="C65393" s="368">
        <v>12108</v>
      </c>
      <c r="D65393" s="369" t="s">
        <v>468</v>
      </c>
      <c r="E65393" s="329" t="str">
        <f>CONCATENATE(Dependencias[[#This Row],[CÓDIGO]]," - ",Dependencias[[#This Row],[DEPENDENCIA]])</f>
        <v xml:space="preserve">12108 - GERENCIA LOCAL KENNEDY </v>
      </c>
    </row>
    <row r="65394" spans="1:5" ht="25.5" x14ac:dyDescent="0.25">
      <c r="A65394" s="367" t="s">
        <v>469</v>
      </c>
      <c r="C65394" s="370">
        <v>12109</v>
      </c>
      <c r="D65394" s="371" t="s">
        <v>470</v>
      </c>
      <c r="E65394" s="329" t="str">
        <f>CONCATENATE(Dependencias[[#This Row],[CÓDIGO]]," - ",Dependencias[[#This Row],[DEPENDENCIA]])</f>
        <v xml:space="preserve">12109 - GERENCIA LOCAL FONTIBÓN </v>
      </c>
    </row>
    <row r="65395" spans="1:5" ht="25.5" x14ac:dyDescent="0.25">
      <c r="A65395" s="367" t="s">
        <v>471</v>
      </c>
      <c r="C65395" s="368">
        <v>12110</v>
      </c>
      <c r="D65395" s="369" t="s">
        <v>472</v>
      </c>
      <c r="E65395" s="329" t="str">
        <f>CONCATENATE(Dependencias[[#This Row],[CÓDIGO]]," - ",Dependencias[[#This Row],[DEPENDENCIA]])</f>
        <v xml:space="preserve">12110 - GERENCIA LOCAL ENGATIVÁ </v>
      </c>
    </row>
    <row r="65396" spans="1:5" ht="25.5" x14ac:dyDescent="0.25">
      <c r="A65396" s="367" t="s">
        <v>473</v>
      </c>
      <c r="C65396" s="370">
        <v>12111</v>
      </c>
      <c r="D65396" s="371" t="s">
        <v>474</v>
      </c>
      <c r="E65396" s="329" t="str">
        <f>CONCATENATE(Dependencias[[#This Row],[CÓDIGO]]," - ",Dependencias[[#This Row],[DEPENDENCIA]])</f>
        <v xml:space="preserve">12111 - GERENCIA LOCAL SUBA </v>
      </c>
    </row>
    <row r="65397" spans="1:5" ht="25.5" x14ac:dyDescent="0.25">
      <c r="A65397" s="367" t="s">
        <v>475</v>
      </c>
      <c r="C65397" s="368">
        <v>12112</v>
      </c>
      <c r="D65397" s="369" t="s">
        <v>476</v>
      </c>
      <c r="E65397" s="329" t="str">
        <f>CONCATENATE(Dependencias[[#This Row],[CÓDIGO]]," - ",Dependencias[[#This Row],[DEPENDENCIA]])</f>
        <v xml:space="preserve">12112 - GERENCIA LOCAL BARRIOS UNIDOS </v>
      </c>
    </row>
    <row r="65398" spans="1:5" ht="25.5" x14ac:dyDescent="0.25">
      <c r="A65398" s="367" t="s">
        <v>477</v>
      </c>
      <c r="C65398" s="370">
        <v>12113</v>
      </c>
      <c r="D65398" s="371" t="s">
        <v>478</v>
      </c>
      <c r="E65398" s="329" t="str">
        <f>CONCATENATE(Dependencias[[#This Row],[CÓDIGO]]," - ",Dependencias[[#This Row],[DEPENDENCIA]])</f>
        <v xml:space="preserve">12113 - GERENCIA LOCAL TEUSAQUILLO </v>
      </c>
    </row>
    <row r="65399" spans="1:5" ht="25.5" x14ac:dyDescent="0.25">
      <c r="A65399" s="367" t="s">
        <v>479</v>
      </c>
      <c r="C65399" s="368">
        <v>12114</v>
      </c>
      <c r="D65399" s="369" t="s">
        <v>480</v>
      </c>
      <c r="E65399" s="329" t="str">
        <f>CONCATENATE(Dependencias[[#This Row],[CÓDIGO]]," - ",Dependencias[[#This Row],[DEPENDENCIA]])</f>
        <v xml:space="preserve">12114 - GERENCIA LOCAL MÁRTIRES </v>
      </c>
    </row>
    <row r="65400" spans="1:5" ht="25.5" x14ac:dyDescent="0.25">
      <c r="A65400" s="367" t="s">
        <v>481</v>
      </c>
      <c r="C65400" s="370">
        <v>12115</v>
      </c>
      <c r="D65400" s="371" t="s">
        <v>482</v>
      </c>
      <c r="E65400" s="329" t="str">
        <f>CONCATENATE(Dependencias[[#This Row],[CÓDIGO]]," - ",Dependencias[[#This Row],[DEPENDENCIA]])</f>
        <v>12115 - GERENCIA LOCAL ANTONIO NARIÑO</v>
      </c>
    </row>
    <row r="65401" spans="1:5" ht="25.5" x14ac:dyDescent="0.25">
      <c r="A65401" s="367" t="s">
        <v>483</v>
      </c>
      <c r="C65401" s="368">
        <v>12116</v>
      </c>
      <c r="D65401" s="369" t="s">
        <v>484</v>
      </c>
      <c r="E65401" s="329" t="str">
        <f>CONCATENATE(Dependencias[[#This Row],[CÓDIGO]]," - ",Dependencias[[#This Row],[DEPENDENCIA]])</f>
        <v xml:space="preserve">12116 - GERENCIA LOCAL PUENTE ARANDA </v>
      </c>
    </row>
    <row r="65402" spans="1:5" ht="38.25" x14ac:dyDescent="0.25">
      <c r="A65402" s="367" t="s">
        <v>485</v>
      </c>
      <c r="C65402" s="370">
        <v>12117</v>
      </c>
      <c r="D65402" s="371" t="s">
        <v>486</v>
      </c>
      <c r="E65402" s="329" t="str">
        <f>CONCATENATE(Dependencias[[#This Row],[CÓDIGO]]," - ",Dependencias[[#This Row],[DEPENDENCIA]])</f>
        <v xml:space="preserve">12117 - GERENCIA LOCAL LA CANDELARIA </v>
      </c>
    </row>
    <row r="65403" spans="1:5" ht="25.5" x14ac:dyDescent="0.25">
      <c r="A65403" s="367" t="s">
        <v>487</v>
      </c>
      <c r="C65403" s="368">
        <v>12118</v>
      </c>
      <c r="D65403" s="369" t="s">
        <v>488</v>
      </c>
      <c r="E65403" s="329" t="str">
        <f>CONCATENATE(Dependencias[[#This Row],[CÓDIGO]]," - ",Dependencias[[#This Row],[DEPENDENCIA]])</f>
        <v>12118 - GERENCIA LOCAL RAFAEL URIBE URIBE</v>
      </c>
    </row>
    <row r="65404" spans="1:5" ht="38.25" x14ac:dyDescent="0.25">
      <c r="A65404" s="367" t="s">
        <v>489</v>
      </c>
      <c r="C65404" s="370">
        <v>12119</v>
      </c>
      <c r="D65404" s="371" t="s">
        <v>490</v>
      </c>
      <c r="E65404" s="329" t="str">
        <f>CONCATENATE(Dependencias[[#This Row],[CÓDIGO]]," - ",Dependencias[[#This Row],[DEPENDENCIA]])</f>
        <v xml:space="preserve">12119 - GERENCIA LOCAL CIUDAD BOLIVAR </v>
      </c>
    </row>
    <row r="65405" spans="1:5" ht="25.5" x14ac:dyDescent="0.25">
      <c r="A65405" s="367" t="s">
        <v>491</v>
      </c>
      <c r="C65405" s="368">
        <v>12120</v>
      </c>
      <c r="D65405" s="369" t="s">
        <v>492</v>
      </c>
      <c r="E65405" s="329" t="str">
        <f>CONCATENATE(Dependencias[[#This Row],[CÓDIGO]]," - ",Dependencias[[#This Row],[DEPENDENCIA]])</f>
        <v xml:space="preserve">12120 - GERENCIA LOCAL SUMAPAZ </v>
      </c>
    </row>
    <row r="65406" spans="1:5" ht="25.5" x14ac:dyDescent="0.25">
      <c r="A65406" s="367" t="s">
        <v>493</v>
      </c>
      <c r="C65406" s="370">
        <v>130000</v>
      </c>
      <c r="D65406" s="371" t="s">
        <v>494</v>
      </c>
      <c r="E65406" s="329" t="str">
        <f>CONCATENATE(Dependencias[[#This Row],[CÓDIGO]]," - ",Dependencias[[#This Row],[DEPENDENCIA]])</f>
        <v xml:space="preserve">130000 - DIRECCIÓN SECTOR HÁBITAT Y AMBIENTE </v>
      </c>
    </row>
    <row r="65407" spans="1:5" ht="25.5" x14ac:dyDescent="0.25">
      <c r="A65407" s="367" t="s">
        <v>495</v>
      </c>
      <c r="C65407" s="368">
        <v>140000</v>
      </c>
      <c r="D65407" s="369" t="s">
        <v>496</v>
      </c>
      <c r="E65407" s="329" t="str">
        <f>CONCATENATE(Dependencias[[#This Row],[CÓDIGO]]," - ",Dependencias[[#This Row],[DEPENDENCIA]])</f>
        <v xml:space="preserve">140000 - DIRECCIÓN SECTOR EDUCACIÓN </v>
      </c>
    </row>
    <row r="65408" spans="1:5" ht="25.5" x14ac:dyDescent="0.25">
      <c r="A65408" s="367" t="s">
        <v>497</v>
      </c>
      <c r="C65408" s="370">
        <v>150000</v>
      </c>
      <c r="D65408" s="371" t="s">
        <v>498</v>
      </c>
      <c r="E65408" s="329" t="str">
        <f>CONCATENATE(Dependencias[[#This Row],[CÓDIGO]]," - ",Dependencias[[#This Row],[DEPENDENCIA]])</f>
        <v xml:space="preserve">150000 - DIRECCIÓN SECTOR HACIENDA </v>
      </c>
    </row>
    <row r="65409" spans="1:5" ht="25.5" x14ac:dyDescent="0.25">
      <c r="A65409" s="367" t="s">
        <v>499</v>
      </c>
      <c r="C65409" s="368">
        <v>190000</v>
      </c>
      <c r="D65409" s="369" t="s">
        <v>500</v>
      </c>
      <c r="E65409" s="329" t="str">
        <f>CONCATENATE(Dependencias[[#This Row],[CÓDIGO]]," - ",Dependencias[[#This Row],[DEPENDENCIA]])</f>
        <v xml:space="preserve">190000 - DIRECCIÓN SECTOR DESARROLLO ECONÓMICO, INDUSTRIA Y TURISMO </v>
      </c>
    </row>
    <row r="65410" spans="1:5" ht="25.5" x14ac:dyDescent="0.25">
      <c r="A65410" s="367" t="s">
        <v>501</v>
      </c>
      <c r="C65410" s="370">
        <v>200000</v>
      </c>
      <c r="D65410" s="371" t="s">
        <v>502</v>
      </c>
      <c r="E65410" s="329" t="str">
        <f>CONCATENATE(Dependencias[[#This Row],[CÓDIGO]]," - ",Dependencias[[#This Row],[DEPENDENCIA]])</f>
        <v xml:space="preserve">200000 - DIRECCIÓN SECTOR INTEGRACIÓN SOCIAL </v>
      </c>
    </row>
    <row r="65411" spans="1:5" ht="25.5" x14ac:dyDescent="0.25">
      <c r="A65411" s="367" t="s">
        <v>503</v>
      </c>
      <c r="C65411" s="368">
        <v>210000</v>
      </c>
      <c r="D65411" s="369" t="s">
        <v>504</v>
      </c>
      <c r="E65411" s="329" t="str">
        <f>CONCATENATE(Dependencias[[#This Row],[CÓDIGO]]," - ",Dependencias[[#This Row],[DEPENDENCIA]])</f>
        <v xml:space="preserve">210000 - DIRECCIÓN SECTOR SERVICIOS PÚBLICOS </v>
      </c>
    </row>
    <row r="65412" spans="1:5" ht="25.5" x14ac:dyDescent="0.25">
      <c r="A65412" s="367" t="s">
        <v>505</v>
      </c>
      <c r="C65412" s="370">
        <v>220000</v>
      </c>
      <c r="D65412" s="371" t="s">
        <v>506</v>
      </c>
      <c r="E65412" s="329" t="str">
        <f>CONCATENATE(Dependencias[[#This Row],[CÓDIGO]]," - ",Dependencias[[#This Row],[DEPENDENCIA]])</f>
        <v xml:space="preserve">220000 - DIRECCIÓN SECTOR CULTURA, RECREACIÓN Y DEPORTE </v>
      </c>
    </row>
    <row r="65413" spans="1:5" ht="25.5" x14ac:dyDescent="0.25">
      <c r="A65413" s="367" t="s">
        <v>507</v>
      </c>
      <c r="C65413" s="368">
        <v>230000</v>
      </c>
      <c r="D65413" s="369" t="s">
        <v>508</v>
      </c>
      <c r="E65413" s="329" t="str">
        <f>CONCATENATE(Dependencias[[#This Row],[CÓDIGO]]," - ",Dependencias[[#This Row],[DEPENDENCIA]])</f>
        <v>230000 - DIRECCIÓN SECTOR SEGURIDAD, CONVIVENCIA Y JUSTICIA</v>
      </c>
    </row>
    <row r="65414" spans="1:5" ht="25.5" x14ac:dyDescent="0.25">
      <c r="A65414" s="367" t="s">
        <v>509</v>
      </c>
      <c r="C65414" s="368">
        <v>80000</v>
      </c>
      <c r="D65414" s="369" t="s">
        <v>510</v>
      </c>
      <c r="E65414" s="329" t="str">
        <f>CONCATENATE(Dependencias[[#This Row],[CÓDIGO]]," - ",Dependencias[[#This Row],[DEPENDENCIA]])</f>
        <v xml:space="preserve">80000 - DIRECCIÓN SECTOR MOVILIDAD </v>
      </c>
    </row>
    <row r="65415" spans="1:5" ht="25.5" x14ac:dyDescent="0.25">
      <c r="A65415" s="367" t="s">
        <v>511</v>
      </c>
      <c r="C65415" s="373">
        <v>90000</v>
      </c>
      <c r="D65415" s="374" t="s">
        <v>512</v>
      </c>
      <c r="E65415" s="329" t="str">
        <f>CONCATENATE(Dependencias[[#This Row],[CÓDIGO]]," - ",Dependencias[[#This Row],[DEPENDENCIA]])</f>
        <v xml:space="preserve">90000 - DIRECCIÓN SECTOR GESTIÓN JURIDICA </v>
      </c>
    </row>
    <row r="65416" spans="1:5" ht="25.5" x14ac:dyDescent="0.25">
      <c r="A65416" s="367" t="s">
        <v>513</v>
      </c>
      <c r="C65416" s="370"/>
      <c r="D65416" s="371"/>
      <c r="E65416" s="329"/>
    </row>
    <row r="65417" spans="1:5" x14ac:dyDescent="0.25">
      <c r="A65417" s="367" t="s">
        <v>514</v>
      </c>
    </row>
    <row r="65418" spans="1:5" ht="25.5" x14ac:dyDescent="0.25">
      <c r="A65418" s="367" t="s">
        <v>515</v>
      </c>
    </row>
    <row r="65419" spans="1:5" ht="25.5" x14ac:dyDescent="0.25">
      <c r="A65419" s="367" t="s">
        <v>516</v>
      </c>
    </row>
    <row r="65420" spans="1:5" x14ac:dyDescent="0.25">
      <c r="A65420" s="367" t="s">
        <v>517</v>
      </c>
    </row>
    <row r="65421" spans="1:5" ht="38.25" x14ac:dyDescent="0.25">
      <c r="A65421" s="367" t="s">
        <v>518</v>
      </c>
    </row>
    <row r="65422" spans="1:5" x14ac:dyDescent="0.25">
      <c r="A65422" s="367" t="s">
        <v>519</v>
      </c>
    </row>
    <row r="65423" spans="1:5" x14ac:dyDescent="0.25">
      <c r="A65423" s="367" t="s">
        <v>520</v>
      </c>
    </row>
    <row r="65424" spans="1:5" x14ac:dyDescent="0.25">
      <c r="A65424" s="367" t="s">
        <v>521</v>
      </c>
    </row>
    <row r="65425" spans="1:1" x14ac:dyDescent="0.25">
      <c r="A65425" s="367" t="s">
        <v>522</v>
      </c>
    </row>
    <row r="65426" spans="1:1" ht="25.5" x14ac:dyDescent="0.25">
      <c r="A65426" s="367" t="s">
        <v>523</v>
      </c>
    </row>
    <row r="65427" spans="1:1" ht="25.5" x14ac:dyDescent="0.25">
      <c r="A65427" s="367" t="s">
        <v>524</v>
      </c>
    </row>
    <row r="65428" spans="1:1" ht="38.25" x14ac:dyDescent="0.25">
      <c r="A65428" s="367" t="s">
        <v>525</v>
      </c>
    </row>
    <row r="65429" spans="1:1" ht="25.5" x14ac:dyDescent="0.25">
      <c r="A65429" s="367" t="s">
        <v>526</v>
      </c>
    </row>
    <row r="65430" spans="1:1" ht="25.5" x14ac:dyDescent="0.25">
      <c r="A65430" s="367" t="s">
        <v>527</v>
      </c>
    </row>
    <row r="65431" spans="1:1" ht="25.5" x14ac:dyDescent="0.25">
      <c r="A65431" s="367" t="s">
        <v>528</v>
      </c>
    </row>
    <row r="65432" spans="1:1" ht="38.25" x14ac:dyDescent="0.25">
      <c r="A65432" s="367" t="s">
        <v>529</v>
      </c>
    </row>
    <row r="65433" spans="1:1" ht="38.25" x14ac:dyDescent="0.25">
      <c r="A65433" s="367" t="s">
        <v>530</v>
      </c>
    </row>
    <row r="65434" spans="1:1" ht="25.5" x14ac:dyDescent="0.25">
      <c r="A65434" s="367" t="s">
        <v>531</v>
      </c>
    </row>
    <row r="65435" spans="1:1" ht="25.5" x14ac:dyDescent="0.25">
      <c r="A65435" s="367" t="s">
        <v>532</v>
      </c>
    </row>
    <row r="65436" spans="1:1" ht="25.5" x14ac:dyDescent="0.25">
      <c r="A65436" s="367" t="s">
        <v>533</v>
      </c>
    </row>
    <row r="65437" spans="1:1" ht="38.25" x14ac:dyDescent="0.25">
      <c r="A65437" s="367" t="s">
        <v>534</v>
      </c>
    </row>
    <row r="65438" spans="1:1" ht="25.5" x14ac:dyDescent="0.25">
      <c r="A65438" s="367" t="s">
        <v>535</v>
      </c>
    </row>
    <row r="65439" spans="1:1" ht="25.5" x14ac:dyDescent="0.25">
      <c r="A65439" s="367" t="s">
        <v>536</v>
      </c>
    </row>
    <row r="65440" spans="1:1" ht="25.5" x14ac:dyDescent="0.25">
      <c r="A65440" s="367" t="s">
        <v>537</v>
      </c>
    </row>
    <row r="65441" spans="1:1" x14ac:dyDescent="0.25">
      <c r="A65441" s="367" t="s">
        <v>538</v>
      </c>
    </row>
    <row r="65442" spans="1:1" x14ac:dyDescent="0.25">
      <c r="A65442" s="367" t="s">
        <v>539</v>
      </c>
    </row>
    <row r="65443" spans="1:1" ht="25.5" x14ac:dyDescent="0.25">
      <c r="A65443" s="367" t="s">
        <v>540</v>
      </c>
    </row>
    <row r="65444" spans="1:1" ht="38.25" x14ac:dyDescent="0.25">
      <c r="A65444" s="367" t="s">
        <v>541</v>
      </c>
    </row>
    <row r="65445" spans="1:1" x14ac:dyDescent="0.25">
      <c r="A65445" s="367" t="s">
        <v>542</v>
      </c>
    </row>
    <row r="65446" spans="1:1" ht="38.25" x14ac:dyDescent="0.25">
      <c r="A65446" s="367" t="s">
        <v>543</v>
      </c>
    </row>
    <row r="65447" spans="1:1" x14ac:dyDescent="0.25">
      <c r="A65447" s="367" t="s">
        <v>544</v>
      </c>
    </row>
    <row r="65448" spans="1:1" ht="25.5" x14ac:dyDescent="0.25">
      <c r="A65448" s="367" t="s">
        <v>143</v>
      </c>
    </row>
    <row r="65449" spans="1:1" ht="25.5" x14ac:dyDescent="0.25">
      <c r="A65449" s="367" t="s">
        <v>545</v>
      </c>
    </row>
    <row r="65450" spans="1:1" x14ac:dyDescent="0.25">
      <c r="A65450" s="367" t="s">
        <v>546</v>
      </c>
    </row>
    <row r="65451" spans="1:1" ht="38.25" x14ac:dyDescent="0.25">
      <c r="A65451" s="367" t="s">
        <v>547</v>
      </c>
    </row>
    <row r="65452" spans="1:1" ht="25.5" x14ac:dyDescent="0.25">
      <c r="A65452" s="367" t="s">
        <v>548</v>
      </c>
    </row>
    <row r="65453" spans="1:1" ht="25.5" x14ac:dyDescent="0.25">
      <c r="A65453" s="367" t="s">
        <v>549</v>
      </c>
    </row>
    <row r="65454" spans="1:1" ht="25.5" x14ac:dyDescent="0.25">
      <c r="A65454" s="367" t="s">
        <v>550</v>
      </c>
    </row>
    <row r="65455" spans="1:1" ht="25.5" x14ac:dyDescent="0.25">
      <c r="A65455" s="367" t="s">
        <v>551</v>
      </c>
    </row>
    <row r="65456" spans="1:1" ht="25.5" x14ac:dyDescent="0.25">
      <c r="A65456" s="367" t="s">
        <v>552</v>
      </c>
    </row>
    <row r="65457" spans="1:1" ht="38.25" x14ac:dyDescent="0.25">
      <c r="A65457" s="367" t="s">
        <v>553</v>
      </c>
    </row>
    <row r="65458" spans="1:1" ht="38.25" x14ac:dyDescent="0.25">
      <c r="A65458" s="367" t="s">
        <v>554</v>
      </c>
    </row>
    <row r="65459" spans="1:1" ht="25.5" x14ac:dyDescent="0.25">
      <c r="A65459" s="367" t="s">
        <v>555</v>
      </c>
    </row>
    <row r="65460" spans="1:1" x14ac:dyDescent="0.25">
      <c r="A65460" s="367" t="s">
        <v>556</v>
      </c>
    </row>
    <row r="65461" spans="1:1" x14ac:dyDescent="0.25">
      <c r="A65461" s="367" t="s">
        <v>557</v>
      </c>
    </row>
    <row r="65462" spans="1:1" ht="38.25" x14ac:dyDescent="0.25">
      <c r="A65462" s="367" t="s">
        <v>558</v>
      </c>
    </row>
    <row r="65463" spans="1:1" ht="38.25" x14ac:dyDescent="0.25">
      <c r="A65463" s="367" t="s">
        <v>559</v>
      </c>
    </row>
    <row r="65464" spans="1:1" ht="25.5" x14ac:dyDescent="0.25">
      <c r="A65464" s="367" t="s">
        <v>560</v>
      </c>
    </row>
    <row r="65465" spans="1:1" ht="25.5" x14ac:dyDescent="0.25">
      <c r="A65465" s="367" t="s">
        <v>561</v>
      </c>
    </row>
    <row r="65466" spans="1:1" x14ac:dyDescent="0.25">
      <c r="A65466" s="367" t="s">
        <v>562</v>
      </c>
    </row>
    <row r="65467" spans="1:1" ht="38.25" x14ac:dyDescent="0.25">
      <c r="A65467" s="367" t="s">
        <v>563</v>
      </c>
    </row>
    <row r="65468" spans="1:1" ht="51" x14ac:dyDescent="0.25">
      <c r="A65468" s="367" t="s">
        <v>564</v>
      </c>
    </row>
    <row r="65469" spans="1:1" ht="25.5" x14ac:dyDescent="0.25">
      <c r="A65469" s="367" t="s">
        <v>565</v>
      </c>
    </row>
    <row r="65470" spans="1:1" ht="25.5" x14ac:dyDescent="0.25">
      <c r="A65470" s="367" t="s">
        <v>566</v>
      </c>
    </row>
    <row r="65471" spans="1:1" ht="25.5" x14ac:dyDescent="0.25">
      <c r="A65471" s="367" t="s">
        <v>567</v>
      </c>
    </row>
    <row r="65472" spans="1:1" ht="25.5" x14ac:dyDescent="0.25">
      <c r="A65472" s="367" t="s">
        <v>568</v>
      </c>
    </row>
    <row r="65473" spans="1:1" x14ac:dyDescent="0.25">
      <c r="A65473" s="367" t="s">
        <v>569</v>
      </c>
    </row>
    <row r="65474" spans="1:1" ht="38.25" x14ac:dyDescent="0.25">
      <c r="A65474" s="367" t="s">
        <v>570</v>
      </c>
    </row>
    <row r="65475" spans="1:1" ht="25.5" x14ac:dyDescent="0.25">
      <c r="A65475" s="375" t="s">
        <v>571</v>
      </c>
    </row>
    <row r="65476" spans="1:1" ht="25.5" x14ac:dyDescent="0.25">
      <c r="A65476" s="367" t="s">
        <v>572</v>
      </c>
    </row>
    <row r="65477" spans="1:1" ht="25.5" x14ac:dyDescent="0.25">
      <c r="A65477" s="367" t="s">
        <v>573</v>
      </c>
    </row>
    <row r="65478" spans="1:1" ht="33" customHeight="1" x14ac:dyDescent="0.25">
      <c r="A65478" s="375" t="s">
        <v>574</v>
      </c>
    </row>
    <row r="65479" spans="1:1" x14ac:dyDescent="0.25">
      <c r="A65479" s="362"/>
    </row>
    <row r="65480" spans="1:1" x14ac:dyDescent="0.25">
      <c r="A65480" s="362"/>
    </row>
    <row r="65481" spans="1:1" x14ac:dyDescent="0.25">
      <c r="A65481" s="362"/>
    </row>
    <row r="65482" spans="1:1" x14ac:dyDescent="0.25">
      <c r="A65482" s="362"/>
    </row>
    <row r="65483" spans="1:1" x14ac:dyDescent="0.25">
      <c r="A65483" s="362"/>
    </row>
    <row r="65484" spans="1:1" x14ac:dyDescent="0.25">
      <c r="A65484" s="362"/>
    </row>
    <row r="65485" spans="1:1" x14ac:dyDescent="0.25">
      <c r="A65485" s="376"/>
    </row>
    <row r="65486" spans="1:1" x14ac:dyDescent="0.25">
      <c r="A65486" s="362"/>
    </row>
    <row r="65487" spans="1:1" x14ac:dyDescent="0.25">
      <c r="A65487" s="362"/>
    </row>
    <row r="65488" spans="1:1" x14ac:dyDescent="0.25">
      <c r="A65488" s="362"/>
    </row>
    <row r="65489" spans="1:1" x14ac:dyDescent="0.25">
      <c r="A65489" s="362"/>
    </row>
    <row r="65490" spans="1:1" x14ac:dyDescent="0.25">
      <c r="A65490" s="362"/>
    </row>
    <row r="65491" spans="1:1" x14ac:dyDescent="0.25">
      <c r="A65491" s="362"/>
    </row>
    <row r="65492" spans="1:1" x14ac:dyDescent="0.25">
      <c r="A65492" s="362"/>
    </row>
    <row r="65493" spans="1:1" x14ac:dyDescent="0.25">
      <c r="A65493" s="362"/>
    </row>
    <row r="65494" spans="1:1" x14ac:dyDescent="0.25">
      <c r="A65494" s="362"/>
    </row>
    <row r="65495" spans="1:1" x14ac:dyDescent="0.25">
      <c r="A65495" s="362"/>
    </row>
    <row r="65496" spans="1:1" x14ac:dyDescent="0.25">
      <c r="A65496" s="362"/>
    </row>
    <row r="65497" spans="1:1" x14ac:dyDescent="0.25">
      <c r="A65497" s="362"/>
    </row>
    <row r="65498" spans="1:1" x14ac:dyDescent="0.25">
      <c r="A65498" s="362"/>
    </row>
    <row r="65499" spans="1:1" x14ac:dyDescent="0.25">
      <c r="A65499" s="362"/>
    </row>
    <row r="65500" spans="1:1" x14ac:dyDescent="0.25">
      <c r="A65500" s="362"/>
    </row>
    <row r="65501" spans="1:1" x14ac:dyDescent="0.25">
      <c r="A65501" s="362"/>
    </row>
    <row r="65502" spans="1:1" x14ac:dyDescent="0.25">
      <c r="A65502" s="362"/>
    </row>
    <row r="65503" spans="1:1" x14ac:dyDescent="0.25">
      <c r="A65503" s="362"/>
    </row>
    <row r="65504" spans="1:1" x14ac:dyDescent="0.25">
      <c r="A65504" s="362"/>
    </row>
    <row r="65505" spans="1:57" x14ac:dyDescent="0.25">
      <c r="A65505" s="362"/>
    </row>
    <row r="65506" spans="1:57" x14ac:dyDescent="0.25">
      <c r="A65506" s="362"/>
    </row>
    <row r="65507" spans="1:57" x14ac:dyDescent="0.25">
      <c r="A65507" s="362"/>
    </row>
    <row r="65508" spans="1:57" x14ac:dyDescent="0.25">
      <c r="A65508" s="362"/>
    </row>
    <row r="65509" spans="1:57" x14ac:dyDescent="0.25">
      <c r="A65509" s="362"/>
    </row>
    <row r="65510" spans="1:57" x14ac:dyDescent="0.25">
      <c r="A65510" s="362"/>
    </row>
    <row r="65511" spans="1:57" x14ac:dyDescent="0.25">
      <c r="A65511" s="362"/>
    </row>
    <row r="65512" spans="1:57" x14ac:dyDescent="0.25">
      <c r="A65512" s="362"/>
    </row>
    <row r="65513" spans="1:57" x14ac:dyDescent="0.25">
      <c r="A65513" s="362"/>
    </row>
    <row r="65514" spans="1:57" x14ac:dyDescent="0.25">
      <c r="A65514" s="362"/>
    </row>
    <row r="65515" spans="1:57" ht="15" thickBot="1" x14ac:dyDescent="0.3">
      <c r="A65515" s="377"/>
      <c r="B65515" s="327"/>
      <c r="D65515" s="133"/>
      <c r="R65515" s="180"/>
      <c r="BE65515" s="181"/>
    </row>
    <row r="65516" spans="1:57" x14ac:dyDescent="0.25">
      <c r="B65516" s="327"/>
      <c r="D65516" s="133"/>
      <c r="R65516" s="180"/>
      <c r="BE65516" s="181"/>
    </row>
    <row r="65517" spans="1:57" x14ac:dyDescent="0.25">
      <c r="B65517" s="327"/>
      <c r="D65517" s="133"/>
      <c r="R65517" s="180"/>
      <c r="BE65517" s="181"/>
    </row>
    <row r="65518" spans="1:57" x14ac:dyDescent="0.25">
      <c r="B65518" s="327"/>
      <c r="D65518" s="133"/>
      <c r="R65518" s="180"/>
      <c r="BE65518" s="181"/>
    </row>
    <row r="65519" spans="1:57" x14ac:dyDescent="0.25">
      <c r="B65519" s="327"/>
      <c r="D65519" s="133"/>
      <c r="R65519" s="180"/>
      <c r="BE65519" s="181"/>
    </row>
    <row r="65520" spans="1:57" x14ac:dyDescent="0.25">
      <c r="B65520" s="327"/>
      <c r="D65520" s="133"/>
      <c r="R65520" s="180"/>
      <c r="BE65520" s="181"/>
    </row>
    <row r="65521" spans="1:57" x14ac:dyDescent="0.25">
      <c r="A65521" s="181" t="s">
        <v>575</v>
      </c>
      <c r="B65521" s="327"/>
      <c r="D65521" s="133"/>
      <c r="R65521" s="180"/>
      <c r="BE65521" s="181"/>
    </row>
    <row r="65522" spans="1:57" x14ac:dyDescent="0.25">
      <c r="A65522" s="181" t="s">
        <v>576</v>
      </c>
      <c r="B65522" s="327"/>
      <c r="D65522" s="133"/>
      <c r="R65522" s="180"/>
      <c r="BE65522" s="181"/>
    </row>
    <row r="65523" spans="1:57" x14ac:dyDescent="0.25">
      <c r="A65523" s="181" t="s">
        <v>577</v>
      </c>
      <c r="B65523" s="327"/>
      <c r="D65523" s="133"/>
      <c r="R65523" s="180"/>
      <c r="BE65523" s="181"/>
    </row>
    <row r="65524" spans="1:57" x14ac:dyDescent="0.25">
      <c r="A65524" s="181" t="s">
        <v>334</v>
      </c>
      <c r="B65524" s="327"/>
      <c r="D65524" s="133"/>
      <c r="R65524" s="180"/>
      <c r="BE65524" s="181"/>
    </row>
    <row r="65525" spans="1:57" x14ac:dyDescent="0.25">
      <c r="A65525" s="181" t="s">
        <v>578</v>
      </c>
    </row>
    <row r="65526" spans="1:57" x14ac:dyDescent="0.25">
      <c r="A65526" s="181" t="s">
        <v>335</v>
      </c>
    </row>
  </sheetData>
  <sheetProtection formatColumns="0" formatRows="0" insertRows="0" deleteRows="0" autoFilter="0" pivotTables="0"/>
  <autoFilter ref="A23:DA71"/>
  <mergeCells count="43">
    <mergeCell ref="B1:CX1"/>
    <mergeCell ref="K94:Q94"/>
    <mergeCell ref="A24:A38"/>
    <mergeCell ref="A39:A55"/>
    <mergeCell ref="B39:B46"/>
    <mergeCell ref="B47:B50"/>
    <mergeCell ref="B52:B54"/>
    <mergeCell ref="B28:B30"/>
    <mergeCell ref="C18:C19"/>
    <mergeCell ref="A18:A19"/>
    <mergeCell ref="B18:B19"/>
    <mergeCell ref="E107:E111"/>
    <mergeCell ref="B3:D3"/>
    <mergeCell ref="B4:D4"/>
    <mergeCell ref="B5:C5"/>
    <mergeCell ref="B11:C11"/>
    <mergeCell ref="B6:C6"/>
    <mergeCell ref="B7:C7"/>
    <mergeCell ref="B8:C8"/>
    <mergeCell ref="B9:C9"/>
    <mergeCell ref="B10:C10"/>
    <mergeCell ref="D32:D33"/>
    <mergeCell ref="D37:D38"/>
    <mergeCell ref="D40:D41"/>
    <mergeCell ref="D42:D43"/>
    <mergeCell ref="E104:E106"/>
    <mergeCell ref="B35:B38"/>
    <mergeCell ref="L95:Q95"/>
    <mergeCell ref="L96:M96"/>
    <mergeCell ref="A2:D2"/>
    <mergeCell ref="G102:I102"/>
    <mergeCell ref="B83:D83"/>
    <mergeCell ref="F96:H96"/>
    <mergeCell ref="N96:O96"/>
    <mergeCell ref="P96:Q96"/>
    <mergeCell ref="B31:B34"/>
    <mergeCell ref="A56:A65"/>
    <mergeCell ref="B57:B61"/>
    <mergeCell ref="B64:B65"/>
    <mergeCell ref="A66:A71"/>
    <mergeCell ref="B66:B71"/>
    <mergeCell ref="D45:D46"/>
    <mergeCell ref="D47:D48"/>
  </mergeCells>
  <conditionalFormatting sqref="E18:E19 F18:CY18">
    <cfRule type="containsText" dxfId="55" priority="36" operator="containsText" text="FISCAL">
      <formula>NOT(ISERROR(SEARCH("FISCAL",E18)))</formula>
    </cfRule>
  </conditionalFormatting>
  <conditionalFormatting sqref="AG19:CY19 N19:AE19 K19:L19">
    <cfRule type="containsText" dxfId="54" priority="35" operator="containsText" text="FISCAL">
      <formula>NOT(ISERROR(SEARCH("FISCAL",K19)))</formula>
    </cfRule>
  </conditionalFormatting>
  <conditionalFormatting sqref="F19">
    <cfRule type="containsText" dxfId="53" priority="29" operator="containsText" text="FISCAL">
      <formula>NOT(ISERROR(SEARCH("FISCAL",F19)))</formula>
    </cfRule>
  </conditionalFormatting>
  <conditionalFormatting sqref="B14">
    <cfRule type="cellIs" dxfId="52" priority="23" stopIfTrue="1" operator="equal">
      <formula>"ANTIECONOMICO"</formula>
    </cfRule>
    <cfRule type="containsText" dxfId="51" priority="24" stopIfTrue="1" operator="containsText" text="ECONOMICO">
      <formula>NOT(ISERROR(SEARCH("ECONOMICO",B14)))</formula>
    </cfRule>
  </conditionalFormatting>
  <conditionalFormatting sqref="B15">
    <cfRule type="cellIs" dxfId="50" priority="25" stopIfTrue="1" operator="equal">
      <formula>"EFICAZ"</formula>
    </cfRule>
    <cfRule type="cellIs" dxfId="49" priority="26" stopIfTrue="1" operator="equal">
      <formula>"INEFICAZ"</formula>
    </cfRule>
  </conditionalFormatting>
  <conditionalFormatting sqref="B18">
    <cfRule type="containsText" dxfId="48" priority="20" operator="containsText" text="MODERADAMENTE EFECTIVO">
      <formula>NOT(ISERROR(SEARCH("MODERADAMENTE EFECTIVO",B18)))</formula>
    </cfRule>
    <cfRule type="containsText" dxfId="47" priority="21" stopIfTrue="1" operator="containsText" text="INEFECTIVO">
      <formula>NOT(ISERROR(SEARCH("INEFECTIVO",B18)))</formula>
    </cfRule>
    <cfRule type="containsText" dxfId="46" priority="22" stopIfTrue="1" operator="containsText" text="EFECTIVO">
      <formula>NOT(ISERROR(SEARCH("EFECTIVO",B18)))</formula>
    </cfRule>
  </conditionalFormatting>
  <conditionalFormatting sqref="B10">
    <cfRule type="containsText" dxfId="45" priority="16" operator="containsText" text="NO">
      <formula>NOT(ISERROR(SEARCH("NO",B10)))</formula>
    </cfRule>
    <cfRule type="containsText" dxfId="44" priority="17" operator="containsText" text="SI">
      <formula>NOT(ISERROR(SEARCH("SI",B10)))</formula>
    </cfRule>
  </conditionalFormatting>
  <conditionalFormatting sqref="B16">
    <cfRule type="cellIs" dxfId="43" priority="14" operator="equal">
      <formula>"DEFICIENTE"</formula>
    </cfRule>
    <cfRule type="containsText" dxfId="42" priority="15" operator="containsText" text="EFICIENTE">
      <formula>NOT(ISERROR(SEARCH("EFICIENTE",B16)))</formula>
    </cfRule>
  </conditionalFormatting>
  <conditionalFormatting sqref="G19">
    <cfRule type="containsText" dxfId="41" priority="13" operator="containsText" text="FISCAL">
      <formula>NOT(ISERROR(SEARCH("FISCAL",G19)))</formula>
    </cfRule>
  </conditionalFormatting>
  <conditionalFormatting sqref="H19">
    <cfRule type="containsText" dxfId="40" priority="12" operator="containsText" text="FISCAL">
      <formula>NOT(ISERROR(SEARCH("FISCAL",H19)))</formula>
    </cfRule>
  </conditionalFormatting>
  <conditionalFormatting sqref="I19">
    <cfRule type="containsText" dxfId="39" priority="11" operator="containsText" text="FISCAL">
      <formula>NOT(ISERROR(SEARCH("FISCAL",I19)))</formula>
    </cfRule>
  </conditionalFormatting>
  <conditionalFormatting sqref="J19">
    <cfRule type="containsText" dxfId="38" priority="10" operator="containsText" text="FISCAL">
      <formula>NOT(ISERROR(SEARCH("FISCAL",J19)))</formula>
    </cfRule>
  </conditionalFormatting>
  <conditionalFormatting sqref="B17">
    <cfRule type="cellIs" dxfId="37" priority="6" operator="equal">
      <formula>"INEFECTIVO"</formula>
    </cfRule>
    <cfRule type="cellIs" dxfId="36" priority="7" operator="equal">
      <formula>"EFECTIVO"</formula>
    </cfRule>
    <cfRule type="containsText" dxfId="35" priority="8" operator="containsText" text="MODERADAMENTE EFECTIVO">
      <formula>NOT(ISERROR(SEARCH("MODERADAMENTE EFECTIVO",B17)))</formula>
    </cfRule>
  </conditionalFormatting>
  <conditionalFormatting sqref="CY1">
    <cfRule type="cellIs" dxfId="34" priority="5" operator="equal">
      <formula>"ERROR"</formula>
    </cfRule>
  </conditionalFormatting>
  <conditionalFormatting sqref="CY1">
    <cfRule type="cellIs" dxfId="33" priority="1" operator="equal">
      <formula>"INEXISTENTE"</formula>
    </cfRule>
    <cfRule type="cellIs" dxfId="32" priority="2" operator="equal">
      <formula>"INADECUADO"</formula>
    </cfRule>
    <cfRule type="cellIs" dxfId="31" priority="3" operator="equal">
      <formula>"PARCIALMENTE ADECUADO"</formula>
    </cfRule>
    <cfRule type="cellIs" dxfId="30" priority="4" operator="equal">
      <formula>"ADECUADO"</formula>
    </cfRule>
  </conditionalFormatting>
  <dataValidations count="45">
    <dataValidation type="whole" allowBlank="1" showInputMessage="1" showErrorMessage="1" sqref="B8">
      <formula1>0</formula1>
      <formula2>999999999999999</formula2>
    </dataValidation>
    <dataValidation type="custom" allowBlank="1" showInputMessage="1" showErrorMessage="1" error="Solo se deben incorporar valores entre 0 a 100 o dejar la celda en blanco. " sqref="E51 K56:CY59 E60:J60">
      <formula1>E51:E81&lt;=100%</formula1>
    </dataValidation>
    <dataValidation type="custom" allowBlank="1" showInputMessage="1" showErrorMessage="1" error="Solo se deben incorporar valores entre 0 a 100 o dejar la celda en blanco. " sqref="E59:J59 E52:AB52 E54:CY55 G64:I68 E61:F68">
      <formula1>E52:E83&lt;=100%</formula1>
    </dataValidation>
    <dataValidation type="custom" allowBlank="1" showInputMessage="1" showErrorMessage="1" error="Solo se deben incorporar valores entre 0 a 100 o dejar la celda en blanco. " sqref="E69:F70 K64:N68">
      <formula1>E64:E86&lt;=100%</formula1>
    </dataValidation>
    <dataValidation type="list" allowBlank="1" showInputMessage="1" showErrorMessage="1" sqref="E8:CY8">
      <formula1>Moneda</formula1>
    </dataValidation>
    <dataValidation type="list" showInputMessage="1" showErrorMessage="1" sqref="E18:CY18">
      <formula1>HALLAZGOS</formula1>
    </dataValidation>
    <dataValidation type="decimal" allowBlank="1" showInputMessage="1" showErrorMessage="1" sqref="E10:CY10 CZ10:XFD12">
      <formula1>0</formula1>
      <formula2>9.99999999999999E+22</formula2>
    </dataValidation>
    <dataValidation type="decimal" allowBlank="1" showInputMessage="1" showErrorMessage="1" error="Cuantía del detrimento no puedo ser mayor al valor total del contrato" sqref="E22:AE22">
      <formula1>0</formula1>
      <formula2>E13</formula2>
    </dataValidation>
    <dataValidation type="list" allowBlank="1" showInputMessage="1" showErrorMessage="1" sqref="E16:CY16">
      <formula1>ETAP</formula1>
    </dataValidation>
    <dataValidation type="custom" allowBlank="1" showInputMessage="1" showErrorMessage="1" error="Solo se deben incorporar valores entre 0 a 100 o dejar la celda en blanco. " sqref="E50 K60:CY60">
      <formula1>E50:E76&lt;=100%</formula1>
    </dataValidation>
    <dataValidation type="custom" allowBlank="1" showInputMessage="1" showErrorMessage="1" error="Solo se deben incorporar valores entre 0 a 100 o dejar la celda en blanco. " sqref="G61:J61 E48">
      <formula1>E48:E77&lt;=100%</formula1>
    </dataValidation>
    <dataValidation type="custom" allowBlank="1" showInputMessage="1" showErrorMessage="1" error="Solo se deben incorporar valores entre 0 a 100 o dejar la celda en blanco. " sqref="AC39:AE39 F40:AE41 F28:AB30 F27:CY27 AF39:CY41">
      <formula1>F27:F73&lt;=100%</formula1>
    </dataValidation>
    <dataValidation type="custom" allowBlank="1" showInputMessage="1" showErrorMessage="1" error="Solo se deben incorporar valores entre 0 a 100 o dejar la celda en blanco. " sqref="E49">
      <formula1>E49:E76&lt;=100%</formula1>
    </dataValidation>
    <dataValidation type="custom" allowBlank="1" showInputMessage="1" showErrorMessage="1" error="Solo se deben incorporar valores entre 0 a 100 o dejar la celda en blanco. " sqref="AC28:CY28 F34:AB34 AG25:CY26 AC25:AF25">
      <formula1>F25:F72&lt;=100%</formula1>
    </dataValidation>
    <dataValidation type="custom" allowBlank="1" showInputMessage="1" showErrorMessage="1" error="Solo se deben incorporar valores entre 0 a 100 o dejar la celda en blanco. " sqref="AC34:CY34 F36:CY37">
      <formula1>F34:F76&lt;=100%</formula1>
    </dataValidation>
    <dataValidation type="custom" allowBlank="1" showInputMessage="1" showErrorMessage="1" error="Solo se deben incorporar valores entre 0 a 100 o dejar la celda en blanco. " sqref="E25:E26 E28 E30:E41 E44:CY45 E46:E47">
      <formula1>E25:E69&lt;=100%</formula1>
    </dataValidation>
    <dataValidation type="custom" allowBlank="1" showInputMessage="1" showErrorMessage="1" error="Solo se deben incorporar valores entre 0 a 100 o dejar la celda en blanco. " sqref="F26:AF26 F42:CY43 E29 E27">
      <formula1>E26:E71&lt;=100%</formula1>
    </dataValidation>
    <dataValidation type="custom" allowBlank="1" showInputMessage="1" showErrorMessage="1" error="Solo se deben incorporar valores entre 0 a 100 o dejar la celda en blanco. " sqref="G71:J71 F39:AB39">
      <formula1>F39:F58&lt;=100%</formula1>
    </dataValidation>
    <dataValidation type="custom" allowBlank="1" showInputMessage="1" showErrorMessage="1" error="Solo se deben incorporar valores entre 0 a 100 o dejar la celda en blanco. " sqref="E71:F71 G69:J69">
      <formula1>E69:E90&lt;=100%</formula1>
    </dataValidation>
    <dataValidation type="custom" allowBlank="1" showInputMessage="1" showErrorMessage="1" error="Solo se deben incorporar valores entre 0 a 100 o dejar la celda en blanco. " sqref="J62 G62:I63">
      <formula1>G62:G90&lt;=100%</formula1>
    </dataValidation>
    <dataValidation type="custom" allowBlank="1" showInputMessage="1" showErrorMessage="1" error="Solo se deben incorporar valores entre 0 a 100 o dejar la celda en blanco. " sqref="G70:J70">
      <formula1>G70:G90&lt;=100%</formula1>
    </dataValidation>
    <dataValidation type="custom" allowBlank="1" showInputMessage="1" showErrorMessage="1" error="Solo se deben incorporar valores entre 0 a 100 o dejar la celda en blanco. " sqref="K71:CY71">
      <formula1>K71:K86&lt;=100%</formula1>
    </dataValidation>
    <dataValidation type="custom" allowBlank="1" showInputMessage="1" showErrorMessage="1" error="Solo se deben incorporar valores entre 0 a 100 o dejar la celda en blanco. " sqref="K69:CY70">
      <formula1>K69:K86&lt;=100%</formula1>
    </dataValidation>
    <dataValidation type="custom" allowBlank="1" showInputMessage="1" showErrorMessage="1" error="Solo se deben incorporar valores entre 0 a 100 o dejar la celda en blanco. " sqref="F49:CY49">
      <formula1>F49:F86&lt;=100%</formula1>
    </dataValidation>
    <dataValidation type="custom" allowBlank="1" showInputMessage="1" showErrorMessage="1" error="Solo se deben incorporar valores entre 0 a 100 o dejar la celda en blanco. " sqref="F31:CY31">
      <formula1>F31:F81&lt;=100%</formula1>
    </dataValidation>
    <dataValidation type="custom" allowBlank="1" showInputMessage="1" showErrorMessage="1" error="Solo se deben incorporar valores entre 0 a 100 o dejar la celda en blanco. " sqref="F51:CY51">
      <formula1>F51:F85&lt;=100%</formula1>
    </dataValidation>
    <dataValidation type="custom" allowBlank="1" showInputMessage="1" showErrorMessage="1" error="Solo se deben incorporar valores entre 0 a 100 o dejar la celda en blanco. " sqref="F50:CY50 E24:CY24">
      <formula1>E24:E60&lt;=100%</formula1>
    </dataValidation>
    <dataValidation type="custom" allowBlank="1" showInputMessage="1" showErrorMessage="1" error="Solo se deben incorporar valores entre 0 a 100 o dejar la celda en blanco. " sqref="F25:AB25">
      <formula1>F25:F60&lt;=100%</formula1>
    </dataValidation>
    <dataValidation type="custom" allowBlank="1" showInputMessage="1" showErrorMessage="1" error="Solo se deben incorporar valores entre 0 a 100 o dejar la celda en blanco. " sqref="F35:CY35 F38:CY38">
      <formula1>F35:F76&lt;=100%</formula1>
    </dataValidation>
    <dataValidation type="custom" allowBlank="1" showInputMessage="1" showErrorMessage="1" error="Solo se deben incorporar valores entre 0 a 100 o dejar la celda en blanco. " sqref="F46:CY46">
      <formula1>F46:F86&lt;=100%</formula1>
    </dataValidation>
    <dataValidation type="whole" allowBlank="1" showInputMessage="1" showErrorMessage="1" sqref="C65381:C65416">
      <formula1>0</formula1>
      <formula2>99999999999</formula2>
    </dataValidation>
    <dataValidation type="custom" allowBlank="1" showInputMessage="1" showErrorMessage="1" error="Solo se deben incorporar valores entre 0 a 100 o dejar la celda en blanco. " sqref="E56:J58 J63:J68">
      <formula1>E56:E88&lt;=100%</formula1>
    </dataValidation>
    <dataValidation type="custom" allowBlank="1" showInputMessage="1" showErrorMessage="1" error="Solo se deben incorporar valores entre 0 a 100 o dejar la celda en blanco. " sqref="K61:N62 E53:AB53 O61:CY68">
      <formula1>E53:E78&lt;=100%</formula1>
    </dataValidation>
    <dataValidation type="custom" allowBlank="1" showInputMessage="1" showErrorMessage="1" error="Solo se deben incorporar valores entre 0 a 100 o dejar la celda en blanco. " sqref="AC52:CY53">
      <formula1>AC52:AC85&lt;=100%</formula1>
    </dataValidation>
    <dataValidation type="custom" allowBlank="1" showInputMessage="1" showErrorMessage="1" error="Solo se deben incorporar valores entre 0 a 100 o dejar la celda en blanco. " sqref="E42:E43 F32:AB33">
      <formula1>E32:E75&lt;=100%</formula1>
    </dataValidation>
    <dataValidation type="custom" allowBlank="1" showInputMessage="1" showErrorMessage="1" error="Solo se deben incorporar valores entre 0 a 100 o dejar la celda en blanco. " sqref="AC32:CY33">
      <formula1>AC32:AC81&lt;=100%</formula1>
    </dataValidation>
    <dataValidation type="custom" allowBlank="1" showInputMessage="1" showErrorMessage="1" error="Solo se deben incorporar valores entre 0 a 100 o dejar la celda en blanco. " sqref="AC29:CY30">
      <formula1>AC29:AC81&lt;=100%</formula1>
    </dataValidation>
    <dataValidation type="custom" allowBlank="1" showInputMessage="1" showErrorMessage="1" error="Solo se deben incorporar valores entre 0 a 100 o dejar la celda en blanco. " sqref="K63:N63">
      <formula1>K63:K86&lt;=100%</formula1>
    </dataValidation>
    <dataValidation type="custom" allowBlank="1" showInputMessage="1" showErrorMessage="1" error="Solo se deben incorporar valores entre 0 a 100 o dejar la celda en blanco. " sqref="F47:CY48">
      <formula1>F47:F86&lt;=100%</formula1>
    </dataValidation>
    <dataValidation type="decimal" allowBlank="1" showInputMessage="1" showErrorMessage="1" error="La suma de valores auditados excede la cuantía total del contrato" sqref="E12:CY12">
      <formula1>0</formula1>
      <formula2>E10-E11</formula2>
    </dataValidation>
    <dataValidation allowBlank="1" showInputMessage="1" showErrorMessage="1" error="Cuantía del detrimento no puedo ser mayor al valor auditado del contrato" sqref="E21:CY21"/>
    <dataValidation type="decimal" allowBlank="1" showInputMessage="1" showErrorMessage="1" error="El valor auditado no puede ser mayor al valor del contrato" sqref="E11:CY11">
      <formula1>0</formula1>
      <formula2>E10</formula2>
    </dataValidation>
    <dataValidation type="decimal" allowBlank="1" showInputMessage="1" showErrorMessage="1" error="Cuantía del detrimento de la vigencia evaluada no puedo ser mayor al valor auditado de la vigencia evaluada del contrato" sqref="E19:CY19">
      <formula1>0</formula1>
      <formula2>E11</formula2>
    </dataValidation>
    <dataValidation type="decimal" allowBlank="1" showInputMessage="1" showErrorMessage="1" error="Cuantía del detrimento de otras  vigencias no puedo ser mayor al valor auditado de otras vigencias del contrato" sqref="E20:CY20">
      <formula1>0</formula1>
      <formula2>E12</formula2>
    </dataValidation>
    <dataValidation type="list" allowBlank="1" showInputMessage="1" showErrorMessage="1" sqref="C66:C71">
      <formula1>Principios</formula1>
    </dataValidation>
  </dataValidations>
  <pageMargins left="0.25" right="0.25" top="0.75" bottom="0.75" header="0.3" footer="0.3"/>
  <pageSetup paperSize="9" orientation="landscape" horizontalDpi="200" verticalDpi="200" r:id="rId1"/>
  <drawing r:id="rId2"/>
  <legacyDrawing r:id="rId3"/>
  <tableParts count="5">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24</vt:i4>
      </vt:variant>
    </vt:vector>
  </HeadingPairs>
  <TitlesOfParts>
    <vt:vector size="28" baseType="lpstr">
      <vt:lpstr>INSTRUCTIVO</vt:lpstr>
      <vt:lpstr>ANALÍTICAS GASTO PÚBLICO</vt:lpstr>
      <vt:lpstr>MATERIALIDAD GASTO PÚBLICO</vt:lpstr>
      <vt:lpstr>CALIFICACION GASTO PUBLICO</vt:lpstr>
      <vt:lpstr>_ECONOMIA_CONTRATACION</vt:lpstr>
      <vt:lpstr>_EFICACIA_CONTRATACION</vt:lpstr>
      <vt:lpstr>_EFICIENCIA_CONTRATACION</vt:lpstr>
      <vt:lpstr>Base</vt:lpstr>
      <vt:lpstr>BaseSeleccionada</vt:lpstr>
      <vt:lpstr>'CALIFICACION GASTO PUBLICO'!entidades</vt:lpstr>
      <vt:lpstr>entidades</vt:lpstr>
      <vt:lpstr>'CALIFICACION GASTO PUBLICO'!ETAP</vt:lpstr>
      <vt:lpstr>'CALIFICACION GASTO PUBLICO'!HALLAZGOS</vt:lpstr>
      <vt:lpstr>INSTRUCTIVO_CALIFICACIÓN_DEL_GASTO_PÚBLICO</vt:lpstr>
      <vt:lpstr>Moneda</vt:lpstr>
      <vt:lpstr>Muestra_Min</vt:lpstr>
      <vt:lpstr>INSTRUCTIVO!OLE_LINK1</vt:lpstr>
      <vt:lpstr>INSTRUCTIVO!OLE_LINK4</vt:lpstr>
      <vt:lpstr>Parametro_Min</vt:lpstr>
      <vt:lpstr>ParaminAlta</vt:lpstr>
      <vt:lpstr>ParaminBaja</vt:lpstr>
      <vt:lpstr>ParaminMedia</vt:lpstr>
      <vt:lpstr>Principios</vt:lpstr>
      <vt:lpstr>'CALIFICACION GASTO PUBLICO'!resultado</vt:lpstr>
      <vt:lpstr>'CALIFICACION GASTO PUBLICO'!RESULTADO_DEL_EJERCICIO_AUDITOR</vt:lpstr>
      <vt:lpstr>Riesgo</vt:lpstr>
      <vt:lpstr>SUMA_MUESTRA</vt:lpstr>
      <vt:lpstr>ValorUniverso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Hector Arsenio Ordoñez</cp:lastModifiedBy>
  <cp:revision/>
  <dcterms:created xsi:type="dcterms:W3CDTF">2020-11-17T20:47:08Z</dcterms:created>
  <dcterms:modified xsi:type="dcterms:W3CDTF">2023-05-15T18:43:44Z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98db72c4-b3f2-4c33-a4c4-bd4204b5bb3e</vt:lpwstr>
  </property>
</Properties>
</file>